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UNIDAD DE TRANSPARENCIA\Unidad Transparencia 13-12-24\RESPALDO MAQUINA PAO\Cuadros para la página oficial del IJC\Unidad Centralizada de Compras\"/>
    </mc:Choice>
  </mc:AlternateContent>
  <xr:revisionPtr revIDLastSave="0" documentId="8_{51467721-59C4-4B53-A71D-3137804858DF}" xr6:coauthVersionLast="47" xr6:coauthVersionMax="47" xr10:uidLastSave="{00000000-0000-0000-0000-000000000000}"/>
  <bookViews>
    <workbookView xWindow="-120" yWindow="-120" windowWidth="29040" windowHeight="15720" xr2:uid="{2D7918F5-6711-4DEB-96F3-8D827DA100D6}"/>
  </bookViews>
  <sheets>
    <sheet name="Programa Anual de Adquisiciones" sheetId="1" r:id="rId1"/>
  </sheets>
  <definedNames>
    <definedName name="_xlnm._FilterDatabase" localSheetId="0" hidden="1">'Programa Anual de Adquisiciones'!$B$9:$Y$156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56" i="1" l="1"/>
  <c r="AK155" i="1"/>
  <c r="AK156" i="1" s="1"/>
  <c r="AJ155" i="1"/>
  <c r="AJ156" i="1" s="1"/>
  <c r="AI155" i="1"/>
  <c r="AH155" i="1"/>
  <c r="AG155" i="1"/>
  <c r="AF155" i="1"/>
  <c r="AE155" i="1"/>
  <c r="AD155" i="1"/>
  <c r="AB155" i="1"/>
  <c r="AA155" i="1"/>
  <c r="Z155" i="1"/>
  <c r="Y155" i="1"/>
  <c r="AC148" i="1"/>
  <c r="AC155" i="1" s="1"/>
  <c r="AC156" i="1" s="1"/>
  <c r="AI147" i="1"/>
  <c r="AI146" i="1"/>
  <c r="AK145" i="1"/>
  <c r="AJ145" i="1"/>
  <c r="Y145" i="1"/>
  <c r="AK140" i="1"/>
  <c r="AI140" i="1"/>
  <c r="AJ139" i="1"/>
  <c r="AI139" i="1"/>
  <c r="AH139" i="1"/>
  <c r="AG139" i="1"/>
  <c r="AF139" i="1"/>
  <c r="AE139" i="1"/>
  <c r="AD139" i="1"/>
  <c r="AC139" i="1"/>
  <c r="AB139" i="1"/>
  <c r="AA139" i="1"/>
  <c r="Z139" i="1"/>
  <c r="AK138" i="1"/>
  <c r="AJ138" i="1"/>
  <c r="AI138" i="1"/>
  <c r="AH138" i="1"/>
  <c r="AG138" i="1"/>
  <c r="AF138" i="1"/>
  <c r="AE138" i="1"/>
  <c r="AD137" i="1"/>
  <c r="AC137" i="1"/>
  <c r="AB137" i="1"/>
  <c r="AA137" i="1"/>
  <c r="Z137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AI135" i="1"/>
  <c r="AI145" i="1" s="1"/>
  <c r="AH135" i="1"/>
  <c r="AG135" i="1"/>
  <c r="AF135" i="1"/>
  <c r="AE135" i="1"/>
  <c r="AD135" i="1"/>
  <c r="AC135" i="1"/>
  <c r="AB135" i="1"/>
  <c r="AA135" i="1"/>
  <c r="Z135" i="1"/>
  <c r="AF133" i="1"/>
  <c r="AE133" i="1"/>
  <c r="AD133" i="1"/>
  <c r="AC133" i="1"/>
  <c r="AB133" i="1"/>
  <c r="AA133" i="1"/>
  <c r="Z133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Z145" i="1" s="1"/>
  <c r="Z156" i="1" s="1"/>
  <c r="AD125" i="1"/>
  <c r="AE116" i="1"/>
  <c r="AC114" i="1"/>
  <c r="AC145" i="1" s="1"/>
  <c r="AH113" i="1"/>
  <c r="AA112" i="1"/>
  <c r="AI108" i="1"/>
  <c r="AJ107" i="1"/>
  <c r="AF101" i="1"/>
  <c r="AE100" i="1"/>
  <c r="AE99" i="1"/>
  <c r="Z91" i="1"/>
  <c r="AI90" i="1"/>
  <c r="AH90" i="1"/>
  <c r="AF90" i="1"/>
  <c r="AE90" i="1"/>
  <c r="AB90" i="1"/>
  <c r="AB145" i="1" s="1"/>
  <c r="AB156" i="1" s="1"/>
  <c r="AD88" i="1"/>
  <c r="AD85" i="1"/>
  <c r="AD145" i="1" s="1"/>
  <c r="AG82" i="1"/>
  <c r="AF81" i="1"/>
  <c r="AH80" i="1"/>
  <c r="AH145" i="1" s="1"/>
  <c r="AF80" i="1"/>
  <c r="AF145" i="1" s="1"/>
  <c r="AF156" i="1" s="1"/>
  <c r="AE80" i="1"/>
  <c r="AD78" i="1"/>
  <c r="AE76" i="1"/>
  <c r="AE74" i="1"/>
  <c r="AE71" i="1"/>
  <c r="AE145" i="1" s="1"/>
  <c r="AE156" i="1" s="1"/>
  <c r="AI70" i="1"/>
  <c r="AJ68" i="1"/>
  <c r="AI68" i="1"/>
  <c r="AG65" i="1"/>
  <c r="AG64" i="1"/>
  <c r="AG145" i="1" s="1"/>
  <c r="AA64" i="1"/>
  <c r="AA145" i="1" s="1"/>
  <c r="AA156" i="1" s="1"/>
  <c r="AK60" i="1"/>
  <c r="AJ60" i="1"/>
  <c r="AB60" i="1"/>
  <c r="AA60" i="1"/>
  <c r="Z60" i="1"/>
  <c r="Y60" i="1"/>
  <c r="AF59" i="1"/>
  <c r="AJ58" i="1"/>
  <c r="AI58" i="1"/>
  <c r="AG58" i="1"/>
  <c r="AG50" i="1"/>
  <c r="AI48" i="1"/>
  <c r="AI60" i="1" s="1"/>
  <c r="AI45" i="1"/>
  <c r="AA42" i="1"/>
  <c r="Z41" i="1"/>
  <c r="AI40" i="1"/>
  <c r="AF35" i="1"/>
  <c r="Z35" i="1"/>
  <c r="AC33" i="1"/>
  <c r="AC60" i="1" s="1"/>
  <c r="AI30" i="1"/>
  <c r="AG30" i="1"/>
  <c r="AI29" i="1"/>
  <c r="AI27" i="1"/>
  <c r="AH27" i="1"/>
  <c r="AH60" i="1" s="1"/>
  <c r="AG27" i="1"/>
  <c r="AF27" i="1"/>
  <c r="AE27" i="1"/>
  <c r="AE60" i="1" s="1"/>
  <c r="AD27" i="1"/>
  <c r="AC27" i="1"/>
  <c r="AB27" i="1"/>
  <c r="AA27" i="1"/>
  <c r="Z27" i="1"/>
  <c r="AG24" i="1"/>
  <c r="AG21" i="1"/>
  <c r="AG60" i="1" s="1"/>
  <c r="AF21" i="1"/>
  <c r="AF20" i="1"/>
  <c r="AF60" i="1" s="1"/>
  <c r="AD15" i="1"/>
  <c r="AD60" i="1" s="1"/>
  <c r="AH156" i="1" l="1"/>
  <c r="AD156" i="1"/>
  <c r="AG156" i="1"/>
  <c r="AI156" i="1"/>
</calcChain>
</file>

<file path=xl/sharedStrings.xml><?xml version="1.0" encoding="utf-8"?>
<sst xmlns="http://schemas.openxmlformats.org/spreadsheetml/2006/main" count="1702" uniqueCount="269">
  <si>
    <t>PRESUPUESTO DE EGRESOS 2026</t>
  </si>
  <si>
    <t>CALENDARIZACIÓN PROGRAMA ANUAL DE ADQUISICIONES</t>
  </si>
  <si>
    <t>Instituto Jalisciense de Cancerología</t>
  </si>
  <si>
    <t>SECTOR</t>
  </si>
  <si>
    <t>UP</t>
  </si>
  <si>
    <t>UR</t>
  </si>
  <si>
    <t>UEG</t>
  </si>
  <si>
    <t>FIN</t>
  </si>
  <si>
    <t>FUN</t>
  </si>
  <si>
    <t>SUB FUN</t>
  </si>
  <si>
    <t>EJE</t>
  </si>
  <si>
    <t>TEMA</t>
  </si>
  <si>
    <t>AR</t>
  </si>
  <si>
    <t>PP</t>
  </si>
  <si>
    <t>COMP</t>
  </si>
  <si>
    <t>PARTIDA</t>
  </si>
  <si>
    <t>DEST</t>
  </si>
  <si>
    <t>FUENTE FIN</t>
  </si>
  <si>
    <t>SUB FUENTE  FINANCIAMIENTO</t>
  </si>
  <si>
    <t>TIPO DE GASTO</t>
  </si>
  <si>
    <t>REGIÓN</t>
  </si>
  <si>
    <t>MPIO</t>
  </si>
  <si>
    <t>NOMBRE DE LA PARTIDA</t>
  </si>
  <si>
    <t>DESCRIPCIÓN ARTÍCULO O SERVICIO</t>
  </si>
  <si>
    <t>TIPO DE PROCESO</t>
  </si>
  <si>
    <t>TIPO DE COMITÉ</t>
  </si>
  <si>
    <t>IMPORTE ANUAL</t>
  </si>
  <si>
    <t>Calendario</t>
  </si>
  <si>
    <t>Justificación</t>
  </si>
  <si>
    <t>Ene</t>
  </si>
  <si>
    <t>Feb</t>
  </si>
  <si>
    <t>Mzo</t>
  </si>
  <si>
    <t>Abr</t>
  </si>
  <si>
    <t>Myo</t>
  </si>
  <si>
    <t>Jun</t>
  </si>
  <si>
    <t>Jul</t>
  </si>
  <si>
    <t>Ago</t>
  </si>
  <si>
    <t>Sep</t>
  </si>
  <si>
    <t>Oct</t>
  </si>
  <si>
    <t>Nov</t>
  </si>
  <si>
    <t>Dic</t>
  </si>
  <si>
    <t>05</t>
  </si>
  <si>
    <t>018</t>
  </si>
  <si>
    <t>00163</t>
  </si>
  <si>
    <t>B</t>
  </si>
  <si>
    <t>S5E</t>
  </si>
  <si>
    <t>C8</t>
  </si>
  <si>
    <t>00</t>
  </si>
  <si>
    <t>51001G</t>
  </si>
  <si>
    <t>Materiales, útiles y equipos menores de oficina</t>
  </si>
  <si>
    <t>Adquisicion de material de papeleria</t>
  </si>
  <si>
    <t>LICITACIÓN PÚBLICA LOCAL</t>
  </si>
  <si>
    <t>SIN CONCURRENCIA</t>
  </si>
  <si>
    <t>Materiales, útiles y equipos menores de tecnologías de la información y comunicaciones</t>
  </si>
  <si>
    <t>Adquisicion de insumos de informatica</t>
  </si>
  <si>
    <t>41191G</t>
  </si>
  <si>
    <t>Material impreso e información digital</t>
  </si>
  <si>
    <t>Adquisicion de material impreso</t>
  </si>
  <si>
    <t>FONDO REVOLVENTE</t>
  </si>
  <si>
    <t>NO APLICA</t>
  </si>
  <si>
    <t>Material de limpieza</t>
  </si>
  <si>
    <t>Adquisicion de material de limpieza</t>
  </si>
  <si>
    <t>Productos alimenticios para el personal en las instalaciones de las dependencias y entidades</t>
  </si>
  <si>
    <t>Adquisicion de agua purificada en garrafones de policarbonato</t>
  </si>
  <si>
    <t>ADJUDICACIÓN DIRECTA</t>
  </si>
  <si>
    <t>Utensilios para el servicio de alimentación</t>
  </si>
  <si>
    <t>Adquisicion de utensilios para el servicio de alimentación</t>
  </si>
  <si>
    <t>Productos minerales no metálicos</t>
  </si>
  <si>
    <t>Adquisición de productos de arena, grava, mármol, piedras calizas, piedras de cantera, otras piedras dimensionadas, arcillas refractarias y no refractarias y cerámica como ladrillos, bloques, tejas, losetas, pisos, azulejos, mosaicos y otros similares para la construcción; cerámica utilizada en la agricultura; loza y porcelana para diversos usos como inodoros, lavamanos, mingitorios y otros similares.</t>
  </si>
  <si>
    <t>Cemento y productos de concreto</t>
  </si>
  <si>
    <t>Adquisición de cemento blanco, gris y especial, pega azulejo y productos de concreto.</t>
  </si>
  <si>
    <t>Cal, yeso y productos de yeso</t>
  </si>
  <si>
    <t>Adquisición de tabla roca, plafones, paneles acústicos, columnas, molduras, estatuillas, figuras decorativas de yeso y otros productos arquitectónicos de yeso de carácter ornamental. Incluye dolomita calcinada. Cal viva, hidratada o apagada y cal para usos específicos a partir de piedra caliza triturada.</t>
  </si>
  <si>
    <t>Madera y productos de madera</t>
  </si>
  <si>
    <t>Adquisición de madera y sus derivados.</t>
  </si>
  <si>
    <t>Vidrio y productos de vidrio</t>
  </si>
  <si>
    <t>Adquisición de vidrio plano, templado, inastillable y otros vidrios laminados; espejos; envases y artículos de vidrio y fibra de vidrio.</t>
  </si>
  <si>
    <t>Material eléctrico y electrónico</t>
  </si>
  <si>
    <t>Adquisición de todo tipo de material eléctrico y electrónico, tales como: cables, interruptores, tubos fluorescentes, focos, aislantes, electrodos, transistores, alambres, lámpara, baterías o pilas, entre otros, que requieran las líneas de transmisión telegráfica, telefónica y de telecomunicaciones, sean aéreas, subterráneas o submarinas; igualmente para la adquisición de materiales necesarios en las instalaciones radiofónicas, radiotelegráficas, entre otras.</t>
  </si>
  <si>
    <t>Artículos metálicos para la construcción</t>
  </si>
  <si>
    <t>Adquisición de productos para construcción, reparación y mantenimiento hechos de hierro, acero, aluminio, cobre, zinc, bronce y otras aleaciones, tales como: lingotes, planchas, planchones, hojalata, perfiles, alambres, varillas, ventanas y puertas metálicas, clavos, tornillos y tuercas de todo tipo; mallas ciclónicas y cercas metálicas, etc.</t>
  </si>
  <si>
    <t>Materiales complementarios</t>
  </si>
  <si>
    <t>Adquisición de materiales de cualquier naturaleza para el acondicionamiento de las obras públicas y bienes inmuebles, tales como: tapices, pisos, persianas, cortineros; coladeras, fregadores, llaves mezcladoras, regaderas, mangueras, plantas, tierra para plantas, entre otros.</t>
  </si>
  <si>
    <t>Otros materiales y artículos de construcción y reparación</t>
  </si>
  <si>
    <t>Adquisición de otros materiales para construcción tales como: Productos de fricción o abrasivos a partir de polvos minerales sintéticos o naturales para obtener productos como piedras amolares, esmeriles de rueda, abrasivos en polvo, lijas, entre otros; pinturas, recubrimientos, adhesivos y selladores, como barnices, resinas, lacas y esmaltes; adhesivos o pegamento, impermeabilizantes, masillas, resanadores, gomas cemento y similares, thinner y removedores de pintura y barniz, entre otros.</t>
  </si>
  <si>
    <t>Productos químicos básicos</t>
  </si>
  <si>
    <t>Adquisición de productos químicos básicos: petroquímicos como benceno, tolueno, xileno, etileno, propileno, estireno a partir del gas natural, del gas licuado del petróleo y de destilados y otras fracciones posteriores a la refinación del petróleo; reactivos, fluoruros, fosfatos, nitratos, óxidos, alquinos, marcadores genéticos, entre otros.</t>
  </si>
  <si>
    <t>E</t>
  </si>
  <si>
    <t>C3</t>
  </si>
  <si>
    <t>Y1</t>
  </si>
  <si>
    <t>Medicinas y productos farmacéuticos</t>
  </si>
  <si>
    <t>Adquisicion de medicamentos</t>
  </si>
  <si>
    <t>CON CONCURRENCIA</t>
  </si>
  <si>
    <t>Abastecimiento de gases medicinales</t>
  </si>
  <si>
    <t>C4</t>
  </si>
  <si>
    <t>Materiales, accesorios y suministros médicos</t>
  </si>
  <si>
    <t>Bombas de infusion</t>
  </si>
  <si>
    <t>2541</t>
  </si>
  <si>
    <t>Materiales, accesorios y suministros medicos</t>
  </si>
  <si>
    <t>LICITACIÓN PÚBLICA NACIONAL</t>
  </si>
  <si>
    <t>Materiales, accesorios y suministros medicos para la terapia VAC</t>
  </si>
  <si>
    <t>Circuitos de alto flujo desechables y equipo en comodato</t>
  </si>
  <si>
    <t>Pinzas de electrocirugia y equipo en comodato</t>
  </si>
  <si>
    <t>Pulsioximetros portatiles</t>
  </si>
  <si>
    <t>Equipo MSV portatil</t>
  </si>
  <si>
    <t>Materiales, accesorios y suministros de laboratorio</t>
  </si>
  <si>
    <t>Materiales, accesorios y suministros de laboratorio e insumos de patologia</t>
  </si>
  <si>
    <t>Fibras sintéticas, hules, plásticos y derivados</t>
  </si>
  <si>
    <t>Adquisición de productos a partir del hule o de resinas plásticas, perfiles, tubos y conexiones, productos laminados, placas espumas, envases y contenedores, entre otros productos. Incluye P.V.C.</t>
  </si>
  <si>
    <t>Otros productos químicos</t>
  </si>
  <si>
    <t>Adquisición de productos químicos básicos inorgánicos tales como: ácidos, bases y sales inorgánicas, cloro, negro de humo y el enriquecimiento de materiales radiactivos. Así como productos químicos básicos orgánicos, tales como: ácidos, anhídridos, alcoholes de uso industrial, cetonas, aldehídos, ácidos grasos, aguarrás, colofonia, colorantes naturales no comestibles, materiales sintéticos para perfumes y cosméticos, edulcorantes sintéticos, entre otros.</t>
  </si>
  <si>
    <t>Combustibles, lubricantes y aditivos para vehículos destinados a servicios públicos y la operación de programas públicos</t>
  </si>
  <si>
    <t>Adquisición de toda clase de combustibles, lubricantes, aditivos y anticongelantes, requeridos para el funcionamiento de las ambulancias.</t>
  </si>
  <si>
    <t>GASTOS NO LICITABLES</t>
  </si>
  <si>
    <t>Combustibles, lubricantes y aditivos para vehículos destinados a servicios administrativos</t>
  </si>
  <si>
    <t>Adquisición de toda clase de combustibles, lubricantes, aditivos y anticongelantes, requeridos para el funcionamiento del equipo de transporte destinado al desempeño de actividades de apoyo administrativo.</t>
  </si>
  <si>
    <t>Combustibles, lubricantes y aditivos para maquinaria y equipo de producción.</t>
  </si>
  <si>
    <t>Adquisición de toda clase de combustibles, lubricantes, aditivos y anticongelantes, requeridos para el funcionamiento de maquinaria y equipo para la producción de bienes y servicios</t>
  </si>
  <si>
    <t>Suministro de diesel bajo en azufre</t>
  </si>
  <si>
    <t>Vestuario y uniformes</t>
  </si>
  <si>
    <t>Adquisicion de uniformes, vestuario, prendas de seguridad y proteccion personal.</t>
  </si>
  <si>
    <t>Prendas de seguridad y protección personal</t>
  </si>
  <si>
    <t>Equipo de seguridad contra incendio</t>
  </si>
  <si>
    <t>Blancos y otros productos textiles, excepto prendas de vestir</t>
  </si>
  <si>
    <t>Asignaciones destinadas a la adquisición todo tipo de blancos: batas, colchas, sábanas, fundas, almohadas, toallas, cobertores, colchones y colchonetas, entre otros.</t>
  </si>
  <si>
    <t>Herramientas menores</t>
  </si>
  <si>
    <t>Herramientas de conservacion y servicios generales.</t>
  </si>
  <si>
    <t>Refacciones y accesorios menores de edificios</t>
  </si>
  <si>
    <t>Refacciones de conservacion y servicios generales.</t>
  </si>
  <si>
    <t>Refacciones y accesorios menores para equipo de cómputo y telecomunicaciones</t>
  </si>
  <si>
    <t>Refacciones y accesorios menores de equipo e instrumental médico y de laboratorio</t>
  </si>
  <si>
    <t>Accesorios complementarios a equipo medico de urologia</t>
  </si>
  <si>
    <t>Adquisicion de transductores para los ultrasonidos</t>
  </si>
  <si>
    <t>Accesorios para las tomas de gases medicinales</t>
  </si>
  <si>
    <t>Adquisicion de refacciones para equipo medico</t>
  </si>
  <si>
    <t>Modulos de analisis biespectral (bis)</t>
  </si>
  <si>
    <t>Refacciones y accesorios menores de equipo de transporte</t>
  </si>
  <si>
    <t>Adquisición de autopartes de equipo de transporte.</t>
  </si>
  <si>
    <t>Refacciones y accesorios menores de maquinaria y otros equipos</t>
  </si>
  <si>
    <t>Refacciones y accesorios para las camaras frias</t>
  </si>
  <si>
    <t>Filtros de aire acondicionado</t>
  </si>
  <si>
    <t>Total Capítulo 2000 Materiales y Suministros</t>
  </si>
  <si>
    <t>Servicio de Energía Electrica</t>
  </si>
  <si>
    <t>Contratación del servicio y del consumo de energía eléctrica</t>
  </si>
  <si>
    <t>SERVICIOS BÁSICOS</t>
  </si>
  <si>
    <t>Servicio de Gas</t>
  </si>
  <si>
    <t>Servicio de recarga de gas LP</t>
  </si>
  <si>
    <t>Servicio de Agua</t>
  </si>
  <si>
    <t>Servicio telefónico tradicional</t>
  </si>
  <si>
    <t>Servicios de acceso de internet, redes y procesamiento de información</t>
  </si>
  <si>
    <t>Servicio de correo electronico institucional para el personal</t>
  </si>
  <si>
    <t>Servicios de acceso de internet</t>
  </si>
  <si>
    <t>Servicio postal</t>
  </si>
  <si>
    <t>Servicio postal nacional e internacional, así como los pagos por servicios de mensajería y paquetería</t>
  </si>
  <si>
    <t>Servicios integrales de infraestructura de cómputo</t>
  </si>
  <si>
    <t>Arrendamiento de edificios</t>
  </si>
  <si>
    <t>Alquiler de salones para convenciones y auditorios</t>
  </si>
  <si>
    <t>Arrendamiento de equipo y bienes informaticos</t>
  </si>
  <si>
    <t>Arrendamiento de equipo para el servicio de fotocopiado, escaneo e impresión de documentos</t>
  </si>
  <si>
    <t>C6</t>
  </si>
  <si>
    <t>Arrendamiento de equipo e instrumental médico y de laboratorio</t>
  </si>
  <si>
    <t>Servicios de arrendamiento de dosimetros utilizando tecnología "osl" (luminiscencia por estimulación óptica)</t>
  </si>
  <si>
    <t>Arrendamiento de Laser para urología</t>
  </si>
  <si>
    <t>Arrendamiento de equipo de presoterapia</t>
  </si>
  <si>
    <t>Arrendamiento para equipo medico de oscilacion profunda</t>
  </si>
  <si>
    <t>Patentes, regalías y otros</t>
  </si>
  <si>
    <t>Licenciamiento de call manager y telefonos IP</t>
  </si>
  <si>
    <t>Poliza de ciber seguridad</t>
  </si>
  <si>
    <t>Póliza de red wifi, lan y wan</t>
  </si>
  <si>
    <t>Póliza de telefonia IP</t>
  </si>
  <si>
    <t>Software de contabilidad gubernamental</t>
  </si>
  <si>
    <t>Servicios legales, de contabilidad, auditoría y relacionados</t>
  </si>
  <si>
    <t>Auditoría externa para la dictaminación de estados financieros</t>
  </si>
  <si>
    <t>Auditoría externa, para la dictaminación de las obligaciones ante el instituto mexicano del seguro social</t>
  </si>
  <si>
    <t>C7</t>
  </si>
  <si>
    <t>Capacitación especializada</t>
  </si>
  <si>
    <t>Servicios profesionales de capacitación especializada</t>
  </si>
  <si>
    <t>Servicio de impresión de documentos y papelería oficial</t>
  </si>
  <si>
    <t>Adquisición de servicios de impresión de documentos y papelería oficial</t>
  </si>
  <si>
    <t>Servicios de digitalización</t>
  </si>
  <si>
    <t>Digitalización de documentos</t>
  </si>
  <si>
    <t>Servicios de vigilancia</t>
  </si>
  <si>
    <t>Servicio de seguridad, vigilancia y monitoreo intramuros</t>
  </si>
  <si>
    <t>Seguros de bienes patrimoniales</t>
  </si>
  <si>
    <t>Póliza de seguros bienes muebles, inmuebles y vehiculos</t>
  </si>
  <si>
    <t>Mantenimiento y conservación de mobiliario y equipo de administración, educacional y recreativo</t>
  </si>
  <si>
    <t>Servicios de mantenimiento y conservación de toda clase de mobiliario y equipo de administración</t>
  </si>
  <si>
    <t>Instalación, reparación y mantenimiento de equipo de cómputo y tecnologías de la información</t>
  </si>
  <si>
    <t>Contratacion del servicio de mantenimiento a los servidores fisicos y virtuales</t>
  </si>
  <si>
    <t>Instalación, reparación y mantenimiento de equipo e instrumental médico y de laboratorio</t>
  </si>
  <si>
    <t>Mantenimientos preventivos al tomógrafo marca philips</t>
  </si>
  <si>
    <t>Mantenimiento preventivo y correctivo de equipos médicos de especialidad</t>
  </si>
  <si>
    <t>Mantenimiento preventivo-correctivo y calibración de la unidad de teleterapia con cobalto 60</t>
  </si>
  <si>
    <t>Mantenimiento equipo médico (ventilación: alto y bajo flujo, anestesia y ventilación mecánica)</t>
  </si>
  <si>
    <t>Mantenimiento preventivo y correctivo del mastografo amulet</t>
  </si>
  <si>
    <t>Mantenimiento preventivo y correctivo a los equipos médicos (monitoreo de signos vitales)</t>
  </si>
  <si>
    <t>Mantenimiento preventivo y correctivo a los equipos médicos (desfibriladores)</t>
  </si>
  <si>
    <t>Mantenimiento preventivo y correctivo al equipo de dosimetría personal</t>
  </si>
  <si>
    <t>Contratación del servicio para el mantenimiento y grabado del instrumental médico</t>
  </si>
  <si>
    <t>MANTENIMIENTO AL ACELERADOR LINEAL</t>
  </si>
  <si>
    <t>Mantenimiento y conservación de vehículos terrestres, aéreos, marítimos, lacustres y fluviales</t>
  </si>
  <si>
    <t>Servicio de mantenimiento a los vehículos</t>
  </si>
  <si>
    <t>Instalación, reparación y mantenimiento de maquinaria y otros equipos</t>
  </si>
  <si>
    <t>Servicio de mantenimiento preventivo a la planta de emergencia, subestación eléctrica y transformador y bomba contra incendio e hidroneumático, ubicados en casa de máquinas</t>
  </si>
  <si>
    <t>Mantenimiento calderetas</t>
  </si>
  <si>
    <t>Mantenimiento de bombas de carcamo y bombas de agua cruda y tratado</t>
  </si>
  <si>
    <t>Mantenimiento a los elevadores y escaleras eléctricas</t>
  </si>
  <si>
    <t>Mantenimiento motores</t>
  </si>
  <si>
    <t>Instalación y recarga de extintores</t>
  </si>
  <si>
    <t>Mantenimiento al correo neumatico</t>
  </si>
  <si>
    <t>Instalación, reparación y mantenimiento de maquinaria y equipo de trabajo específico</t>
  </si>
  <si>
    <t>Mantenimiento a filtros de sedimento y carbón activado para tratamiento de agua</t>
  </si>
  <si>
    <t>Mantenimiento preventivo compresores de aire libre de aceite</t>
  </si>
  <si>
    <t>Mantenimiento bomba de vacío</t>
  </si>
  <si>
    <t>Mantenimiento al Chiller centrífugos de 350TR y bombeo de agua</t>
  </si>
  <si>
    <t>Servicios de limpieza y manejo de desechos</t>
  </si>
  <si>
    <t>Servicio de limpieza</t>
  </si>
  <si>
    <t>Recolección de basura común</t>
  </si>
  <si>
    <t>Servicio integral de desinfección de alto nivel</t>
  </si>
  <si>
    <t>C2</t>
  </si>
  <si>
    <t>Servicio de recolección, transporte, tratamiento y disposición final de los residuos peligrosos y biológico infecciosos (R.P.B.I.)</t>
  </si>
  <si>
    <t xml:space="preserve">LICITACIÓN PÚBLICA NACIONAL </t>
  </si>
  <si>
    <t>Servicios de jardinería y fumigación</t>
  </si>
  <si>
    <t>Servicio de fumigación y jardinería</t>
  </si>
  <si>
    <t>Pasajes aéreos nacionales</t>
  </si>
  <si>
    <t>Viáticos en el país</t>
  </si>
  <si>
    <t>Otros servicios de traslado y hospedaje</t>
  </si>
  <si>
    <t>Pago de estacionamiento</t>
  </si>
  <si>
    <t>Otros impuestos y derechos</t>
  </si>
  <si>
    <t>Laudos laborales</t>
  </si>
  <si>
    <t>Pago de laudos por sueldos y salarios caídos, indemnización constitucional, y demás prestaciones laborales, por resolución jurisdiccional o autoridad competente, derivados de demandas laborales.</t>
  </si>
  <si>
    <t>Otras erogaciones por resoluciones por autoridad competente</t>
  </si>
  <si>
    <t>Pago de obligaciones o indemnizaciones derivadas de resoluciones emitidas por autoridad competente, por reformas constitucionales, modificaciones de ley o mandatos de leyes específicas</t>
  </si>
  <si>
    <t>Impuesto sobre nóminas y otros que se deriven de una relación laboral</t>
  </si>
  <si>
    <t>Pagos del impuesto sobre nóminas y otros que se deriven de una relación laboral.</t>
  </si>
  <si>
    <t>M1</t>
  </si>
  <si>
    <t>11001G</t>
  </si>
  <si>
    <t>Subcontratación de servicios con terceros</t>
  </si>
  <si>
    <t>Estudios de laboratorio</t>
  </si>
  <si>
    <t>Servicio integral de laboratorio de inmunostoquimica</t>
  </si>
  <si>
    <t>Servicio integral de laboratorio de analisis genetico y de apoyo diagnostico</t>
  </si>
  <si>
    <t>C5</t>
  </si>
  <si>
    <t>Servicio integral de comedor</t>
  </si>
  <si>
    <t>Estudios de imagenología</t>
  </si>
  <si>
    <t>Estudios de diagnóstico por imágenes conocidos como tomografía por emisión de positrones con tomografía computarizada por rayos x (PET-CT)</t>
  </si>
  <si>
    <t>Servicio integral de imagenologia para realizar los estudios de medicina nuclear</t>
  </si>
  <si>
    <t>Servicio integral de imagenologia de monitoreo para cirugia de tiroides, cabeza y cuello</t>
  </si>
  <si>
    <t>Servicio de entrega-recolecta y arrendamiento de ropa quirúrgica</t>
  </si>
  <si>
    <t>Servicio integral de hemodíalisis</t>
  </si>
  <si>
    <t>Gastos menores</t>
  </si>
  <si>
    <t>Otros servicios integrales</t>
  </si>
  <si>
    <t>Servicio integral para las jornadas de oncología de occidente</t>
  </si>
  <si>
    <t>Total Capítulo 3000 Servicios Generales</t>
  </si>
  <si>
    <t>Muebles de oficina y estanteria</t>
  </si>
  <si>
    <t>Adquisición de muebles de oficina y estanteria</t>
  </si>
  <si>
    <t>Equipo de cómputo y de tecnología de la información</t>
  </si>
  <si>
    <t>Adquisición de equipo de cómputo y de tecnología de la información</t>
  </si>
  <si>
    <t>Equipo médico y de laboratorio</t>
  </si>
  <si>
    <t>Adquisición de bombas especializadas para anestesia total intravenosa (TIVA)</t>
  </si>
  <si>
    <t>Adquisición de carros rojos con desfibrilador</t>
  </si>
  <si>
    <t>Adquisición de basculas de nutrición</t>
  </si>
  <si>
    <t>Instrumental médico y de laboratorio</t>
  </si>
  <si>
    <t>Adquisición de equipos de anestesia</t>
  </si>
  <si>
    <t>Adquisición de un equipo desfibrilador DEA</t>
  </si>
  <si>
    <t>Adquisición de instrumental de oftalmología y dental</t>
  </si>
  <si>
    <t>Maquinaria y equipo industrial</t>
  </si>
  <si>
    <t>Adquisición de bomba para aguas residuales</t>
  </si>
  <si>
    <t>Total Capítulo 5000 Bienes Muebles, Inmuebles e Intangibles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</si>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</sst>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00"/>
    <numFmt numFmtId="165" formatCode="00"/>
    <numFmt numFmtId="166" formatCode="#,##0.0000"/>
  </numFmts>
  <fonts count="18" x14ac:knownFonts="1">
    <font>
      <sz val="10"/>
      <color rgb="FF000000"/>
      <name val="Aptos Narrow"/>
      <scheme val="minor"/>
    </font>
    <font>
      <sz val="10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rgb="FFC00000"/>
      <name val="Arial"/>
      <family val="2"/>
    </font>
    <font>
      <b/>
      <sz val="12"/>
      <color rgb="FF44546A"/>
      <name val="Arial"/>
      <family val="2"/>
    </font>
    <font>
      <b/>
      <sz val="8"/>
      <color theme="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FBFBF"/>
        <bgColor rgb="FFBFBFB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0" fontId="14" fillId="0" borderId="0"/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5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7" xfId="2" applyNumberFormat="1" applyFont="1" applyBorder="1" applyAlignment="1">
      <alignment horizontal="center" vertical="center"/>
    </xf>
    <xf numFmtId="49" fontId="1" fillId="0" borderId="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left" vertical="center" wrapText="1"/>
    </xf>
    <xf numFmtId="44" fontId="1" fillId="0" borderId="7" xfId="1" applyFont="1" applyFill="1" applyBorder="1" applyAlignment="1">
      <alignment horizontal="right" vertical="center"/>
    </xf>
    <xf numFmtId="49" fontId="1" fillId="0" borderId="7" xfId="0" applyNumberFormat="1" applyFont="1" applyBorder="1" applyAlignment="1">
      <alignment horizontal="left" vertical="center" wrapText="1"/>
    </xf>
    <xf numFmtId="44" fontId="1" fillId="0" borderId="0" xfId="1" applyFont="1" applyFill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164" fontId="13" fillId="0" borderId="0" xfId="0" applyNumberFormat="1" applyFont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49" fontId="13" fillId="0" borderId="7" xfId="2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44" fontId="13" fillId="0" borderId="7" xfId="1" applyFont="1" applyFill="1" applyBorder="1" applyAlignment="1">
      <alignment horizontal="right" vertical="center"/>
    </xf>
    <xf numFmtId="49" fontId="13" fillId="0" borderId="7" xfId="0" applyNumberFormat="1" applyFont="1" applyBorder="1" applyAlignment="1">
      <alignment horizontal="left" vertical="center" wrapText="1"/>
    </xf>
    <xf numFmtId="0" fontId="15" fillId="0" borderId="0" xfId="0" applyFont="1"/>
    <xf numFmtId="165" fontId="13" fillId="0" borderId="7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44" fontId="1" fillId="3" borderId="9" xfId="1" applyFont="1" applyFill="1" applyBorder="1" applyAlignment="1">
      <alignment horizontal="right" vertical="center"/>
    </xf>
    <xf numFmtId="49" fontId="5" fillId="3" borderId="8" xfId="0" applyNumberFormat="1" applyFont="1" applyFill="1" applyBorder="1" applyAlignment="1">
      <alignment horizontal="right" vertical="center" wrapText="1"/>
    </xf>
    <xf numFmtId="165" fontId="1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49" fontId="1" fillId="0" borderId="10" xfId="2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right" vertical="center"/>
    </xf>
    <xf numFmtId="44" fontId="1" fillId="0" borderId="10" xfId="1" applyFont="1" applyFill="1" applyBorder="1" applyAlignment="1">
      <alignment horizontal="right" vertical="center"/>
    </xf>
    <xf numFmtId="49" fontId="1" fillId="0" borderId="10" xfId="0" applyNumberFormat="1" applyFont="1" applyBorder="1" applyAlignment="1">
      <alignment horizontal="left" vertical="center" wrapText="1"/>
    </xf>
    <xf numFmtId="165" fontId="13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49" fontId="13" fillId="0" borderId="10" xfId="2" applyNumberFormat="1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4" fontId="13" fillId="0" borderId="10" xfId="0" applyNumberFormat="1" applyFont="1" applyBorder="1" applyAlignment="1">
      <alignment horizontal="right" vertical="center"/>
    </xf>
    <xf numFmtId="44" fontId="13" fillId="0" borderId="10" xfId="1" applyFont="1" applyFill="1" applyBorder="1" applyAlignment="1">
      <alignment horizontal="right" vertical="center"/>
    </xf>
    <xf numFmtId="49" fontId="13" fillId="0" borderId="10" xfId="0" applyNumberFormat="1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/>
    </xf>
    <xf numFmtId="0" fontId="16" fillId="0" borderId="0" xfId="0" applyFont="1"/>
    <xf numFmtId="44" fontId="13" fillId="0" borderId="0" xfId="1" applyFont="1" applyFill="1" applyBorder="1" applyAlignment="1">
      <alignment horizontal="right" vertical="center"/>
    </xf>
    <xf numFmtId="44" fontId="15" fillId="0" borderId="0" xfId="0" applyNumberFormat="1" applyFont="1"/>
    <xf numFmtId="44" fontId="13" fillId="0" borderId="0" xfId="1" applyFont="1" applyFill="1" applyAlignment="1">
      <alignment horizontal="center" vertical="center"/>
    </xf>
    <xf numFmtId="4" fontId="15" fillId="0" borderId="0" xfId="0" applyNumberFormat="1" applyFont="1"/>
    <xf numFmtId="49" fontId="13" fillId="0" borderId="5" xfId="0" applyNumberFormat="1" applyFont="1" applyBorder="1" applyAlignment="1">
      <alignment horizontal="left" vertical="center" wrapText="1"/>
    </xf>
    <xf numFmtId="0" fontId="5" fillId="3" borderId="5" xfId="0" applyFont="1" applyFill="1" applyBorder="1" applyAlignment="1">
      <alignment horizontal="right" vertical="center" wrapText="1"/>
    </xf>
    <xf numFmtId="4" fontId="1" fillId="3" borderId="10" xfId="0" applyNumberFormat="1" applyFont="1" applyFill="1" applyBorder="1" applyAlignment="1">
      <alignment horizontal="right" vertical="center"/>
    </xf>
    <xf numFmtId="44" fontId="1" fillId="3" borderId="10" xfId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3" borderId="10" xfId="0" applyFont="1" applyFill="1" applyBorder="1" applyAlignment="1">
      <alignment horizontal="right" vertical="center" wrapText="1"/>
    </xf>
    <xf numFmtId="49" fontId="5" fillId="3" borderId="10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/>
    </xf>
    <xf numFmtId="44" fontId="5" fillId="0" borderId="0" xfId="1" applyFont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44" fontId="5" fillId="0" borderId="0" xfId="0" applyNumberFormat="1" applyFont="1" applyAlignment="1">
      <alignment vertical="center"/>
    </xf>
    <xf numFmtId="44" fontId="1" fillId="0" borderId="0" xfId="1" applyFont="1"/>
    <xf numFmtId="166" fontId="17" fillId="0" borderId="0" xfId="0" applyNumberFormat="1" applyFont="1"/>
    <xf numFmtId="44" fontId="17" fillId="0" borderId="0" xfId="1" applyFont="1"/>
    <xf numFmtId="4" fontId="1" fillId="0" borderId="0" xfId="0" applyNumberFormat="1" applyFont="1"/>
    <xf numFmtId="0" fontId="11" fillId="2" borderId="2" xfId="0" applyFont="1" applyFill="1" applyBorder="1" applyAlignment="1">
      <alignment horizontal="center" vertical="center" wrapText="1"/>
    </xf>
    <xf numFmtId="0" fontId="13" fillId="0" borderId="6" xfId="0" applyFont="1" applyBorder="1"/>
    <xf numFmtId="0" fontId="12" fillId="2" borderId="2" xfId="0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49" fontId="11" fillId="2" borderId="2" xfId="0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right" vertical="center" wrapText="1"/>
    </xf>
    <xf numFmtId="0" fontId="13" fillId="0" borderId="1" xfId="0" applyFont="1" applyBorder="1"/>
    <xf numFmtId="0" fontId="13" fillId="0" borderId="8" xfId="0" applyFont="1" applyBorder="1"/>
    <xf numFmtId="0" fontId="5" fillId="3" borderId="3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right" vertical="center" wrapText="1"/>
    </xf>
  </cellXfs>
  <cellStyles count="3">
    <cellStyle name="Moneda" xfId="1" builtinId="4"/>
    <cellStyle name="Normal" xfId="0" builtinId="0"/>
    <cellStyle name="Normal 2" xfId="2" xr:uid="{0B6F4854-B79E-4BB1-8E96-D4CDF991FD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219075</xdr:colOff>
      <xdr:row>1</xdr:row>
      <xdr:rowOff>142875</xdr:rowOff>
    </xdr:from>
    <xdr:ext cx="2247900" cy="609600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53843D8C-0B7B-4E8D-BCB1-098BFA0B0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8625" y="342900"/>
          <a:ext cx="224790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33</xdr:col>
      <xdr:colOff>104775</xdr:colOff>
      <xdr:row>1</xdr:row>
      <xdr:rowOff>142875</xdr:rowOff>
    </xdr:from>
    <xdr:ext cx="1590675" cy="704850"/>
    <xdr:pic>
      <xdr:nvPicPr>
        <xdr:cNvPr id="3" name="image3.png" title="Imagen">
          <a:extLst>
            <a:ext uri="{FF2B5EF4-FFF2-40B4-BE49-F238E27FC236}">
              <a16:creationId xmlns:a16="http://schemas.microsoft.com/office/drawing/2014/main" id="{47D94000-2526-4BE2-A864-29FE540244E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3431500" y="342900"/>
          <a:ext cx="1590675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5AEBA-B6D7-4FF5-A6B1-94F2A9431450}">
  <sheetPr>
    <pageSetUpPr fitToPage="1"/>
  </sheetPr>
  <dimension ref="A1:AO1123"/>
  <sheetViews>
    <sheetView showGridLines="0" tabSelected="1" zoomScale="70" zoomScaleNormal="70" workbookViewId="0">
      <pane ySplit="10" topLeftCell="A11" activePane="bottomLeft" state="frozen"/>
      <selection pane="bottomLeft" activeCell="U100" sqref="U100:U104"/>
    </sheetView>
  </sheetViews>
  <sheetFormatPr baseColWidth="10" defaultColWidth="12.5703125" defaultRowHeight="15.75" customHeight="1" x14ac:dyDescent="0.25"/>
  <cols>
    <col min="1" max="1" width="3.140625" customWidth="1"/>
    <col min="2" max="2" width="9" customWidth="1"/>
    <col min="3" max="9" width="5.7109375" customWidth="1"/>
    <col min="10" max="10" width="6.28515625" customWidth="1"/>
    <col min="11" max="12" width="5.7109375" customWidth="1"/>
    <col min="13" max="13" width="7.42578125" customWidth="1"/>
    <col min="14" max="14" width="10.7109375" customWidth="1"/>
    <col min="15" max="15" width="5.7109375" customWidth="1"/>
    <col min="16" max="16" width="7.5703125" customWidth="1"/>
    <col min="17" max="17" width="10.85546875" customWidth="1"/>
    <col min="18" max="18" width="8.140625" customWidth="1"/>
    <col min="19" max="19" width="9.7109375" customWidth="1"/>
    <col min="20" max="20" width="6.7109375" customWidth="1"/>
    <col min="21" max="21" width="20.140625" customWidth="1"/>
    <col min="22" max="22" width="25.42578125" customWidth="1"/>
    <col min="23" max="24" width="16.140625" customWidth="1"/>
    <col min="25" max="25" width="16.42578125" bestFit="1" customWidth="1"/>
    <col min="26" max="34" width="14.85546875" customWidth="1"/>
    <col min="35" max="35" width="15.85546875" customWidth="1"/>
    <col min="36" max="37" width="14.85546875" customWidth="1"/>
    <col min="38" max="38" width="17.7109375" customWidth="1"/>
    <col min="39" max="39" width="9.5703125" customWidth="1"/>
    <col min="40" max="40" width="13.85546875" bestFit="1" customWidth="1"/>
  </cols>
  <sheetData>
    <row r="1" spans="1:39" ht="15.75" customHeight="1" x14ac:dyDescent="0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4"/>
      <c r="AK1" s="4"/>
      <c r="AL1" s="5"/>
      <c r="AM1" s="6"/>
    </row>
    <row r="2" spans="1:39" ht="33.75" x14ac:dyDescent="0.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  <c r="V2" s="8" t="s">
        <v>0</v>
      </c>
      <c r="W2" s="2"/>
      <c r="X2" s="2"/>
      <c r="Y2" s="9"/>
      <c r="Z2" s="3"/>
      <c r="AA2" s="9"/>
      <c r="AB2" s="9"/>
      <c r="AC2" s="9"/>
      <c r="AD2" s="9"/>
      <c r="AE2" s="9"/>
      <c r="AF2" s="9"/>
      <c r="AG2" s="3"/>
      <c r="AH2" s="3"/>
      <c r="AI2" s="4"/>
      <c r="AJ2" s="4"/>
      <c r="AK2" s="4"/>
      <c r="AL2" s="5"/>
      <c r="AM2" s="6"/>
    </row>
    <row r="3" spans="1:39" ht="15.7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  <c r="AE3" s="3"/>
      <c r="AF3" s="3"/>
      <c r="AG3" s="3"/>
      <c r="AH3" s="3"/>
      <c r="AI3" s="4"/>
      <c r="AJ3" s="4"/>
      <c r="AK3" s="4"/>
      <c r="AL3" s="5"/>
      <c r="AM3" s="6"/>
    </row>
    <row r="4" spans="1:39" ht="15.75" customHeigh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2"/>
      <c r="V4" s="11" t="s">
        <v>1</v>
      </c>
      <c r="W4" s="2"/>
      <c r="X4" s="2"/>
      <c r="Y4" s="12"/>
      <c r="Z4" s="3"/>
      <c r="AA4" s="12"/>
      <c r="AB4" s="12"/>
      <c r="AC4" s="12"/>
      <c r="AD4" s="12"/>
      <c r="AE4" s="12"/>
      <c r="AF4" s="12"/>
      <c r="AG4" s="3"/>
      <c r="AH4" s="3"/>
      <c r="AI4" s="3"/>
      <c r="AJ4" s="3"/>
      <c r="AK4" s="3"/>
      <c r="AL4" s="5"/>
      <c r="AM4" s="6"/>
    </row>
    <row r="5" spans="1:39" ht="15.75" customHeight="1" x14ac:dyDescent="0.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3"/>
      <c r="V5" s="14"/>
      <c r="W5" s="10"/>
      <c r="X5" s="10"/>
      <c r="Y5" s="12"/>
      <c r="Z5" s="3"/>
      <c r="AA5" s="12"/>
      <c r="AB5" s="12"/>
      <c r="AC5" s="12"/>
      <c r="AD5" s="12"/>
      <c r="AE5" s="12"/>
      <c r="AF5" s="12"/>
      <c r="AG5" s="3"/>
      <c r="AH5" s="3"/>
      <c r="AI5" s="3"/>
      <c r="AJ5" s="3"/>
      <c r="AK5" s="3"/>
      <c r="AL5" s="5"/>
      <c r="AM5" s="6"/>
    </row>
    <row r="6" spans="1:39" ht="12.75" customHeight="1" x14ac:dyDescent="0.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3"/>
      <c r="V6" s="10"/>
      <c r="W6" s="10"/>
      <c r="X6" s="10"/>
      <c r="Y6" s="12"/>
      <c r="Z6" s="3"/>
      <c r="AA6" s="12"/>
      <c r="AB6" s="12"/>
      <c r="AC6" s="12"/>
      <c r="AD6" s="12"/>
      <c r="AE6" s="12"/>
      <c r="AF6" s="12"/>
      <c r="AG6" s="3"/>
      <c r="AH6" s="15"/>
      <c r="AI6" s="15"/>
      <c r="AJ6" s="15"/>
      <c r="AK6" s="15"/>
      <c r="AL6" s="5"/>
      <c r="AM6" s="6"/>
    </row>
    <row r="7" spans="1:39" ht="15.75" customHeight="1" x14ac:dyDescent="0.5">
      <c r="A7" s="10"/>
      <c r="B7" s="10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  <c r="R7" s="16"/>
      <c r="S7" s="16"/>
      <c r="T7" s="10"/>
      <c r="U7" s="2"/>
      <c r="V7" s="14" t="s">
        <v>2</v>
      </c>
      <c r="W7" s="10"/>
      <c r="X7" s="10"/>
      <c r="Y7" s="12"/>
      <c r="Z7" s="3"/>
      <c r="AA7" s="12"/>
      <c r="AB7" s="12"/>
      <c r="AC7" s="12"/>
      <c r="AD7" s="12"/>
      <c r="AE7" s="12"/>
      <c r="AF7" s="12"/>
      <c r="AG7" s="2"/>
      <c r="AH7" s="18"/>
      <c r="AI7" s="18"/>
      <c r="AJ7" s="3"/>
      <c r="AK7" s="3"/>
      <c r="AL7" s="5"/>
      <c r="AM7" s="6"/>
    </row>
    <row r="8" spans="1:39" ht="15.75" customHeight="1" x14ac:dyDescent="0.5">
      <c r="A8" s="10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0"/>
      <c r="Z8" s="20"/>
      <c r="AA8" s="20"/>
      <c r="AB8" s="20"/>
      <c r="AC8" s="20"/>
      <c r="AD8" s="20"/>
      <c r="AE8" s="20"/>
      <c r="AF8" s="20"/>
      <c r="AG8" s="20"/>
      <c r="AH8" s="4"/>
      <c r="AI8" s="4"/>
      <c r="AJ8" s="4"/>
      <c r="AK8" s="4"/>
      <c r="AL8" s="21"/>
      <c r="AM8" s="6"/>
    </row>
    <row r="9" spans="1:39" ht="15.75" customHeight="1" x14ac:dyDescent="0.25">
      <c r="A9" s="22"/>
      <c r="B9" s="89" t="s">
        <v>3</v>
      </c>
      <c r="C9" s="89" t="s">
        <v>4</v>
      </c>
      <c r="D9" s="89" t="s">
        <v>5</v>
      </c>
      <c r="E9" s="89" t="s">
        <v>6</v>
      </c>
      <c r="F9" s="89" t="s">
        <v>7</v>
      </c>
      <c r="G9" s="89" t="s">
        <v>8</v>
      </c>
      <c r="H9" s="89" t="s">
        <v>9</v>
      </c>
      <c r="I9" s="89" t="s">
        <v>10</v>
      </c>
      <c r="J9" s="89" t="s">
        <v>11</v>
      </c>
      <c r="K9" s="89" t="s">
        <v>12</v>
      </c>
      <c r="L9" s="89" t="s">
        <v>13</v>
      </c>
      <c r="M9" s="89" t="s">
        <v>14</v>
      </c>
      <c r="N9" s="89" t="s">
        <v>15</v>
      </c>
      <c r="O9" s="89" t="s">
        <v>16</v>
      </c>
      <c r="P9" s="89" t="s">
        <v>17</v>
      </c>
      <c r="Q9" s="89" t="s">
        <v>18</v>
      </c>
      <c r="R9" s="89" t="s">
        <v>19</v>
      </c>
      <c r="S9" s="89" t="s">
        <v>20</v>
      </c>
      <c r="T9" s="89" t="s">
        <v>21</v>
      </c>
      <c r="U9" s="91" t="s">
        <v>22</v>
      </c>
      <c r="V9" s="89" t="s">
        <v>23</v>
      </c>
      <c r="W9" s="89" t="s">
        <v>24</v>
      </c>
      <c r="X9" s="89" t="s">
        <v>25</v>
      </c>
      <c r="Y9" s="97" t="s">
        <v>26</v>
      </c>
      <c r="Z9" s="92" t="s">
        <v>27</v>
      </c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4"/>
      <c r="AL9" s="95" t="s">
        <v>28</v>
      </c>
      <c r="AM9" s="23"/>
    </row>
    <row r="10" spans="1:39" ht="17.25" customHeight="1" x14ac:dyDescent="0.25">
      <c r="A10" s="22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24" t="s">
        <v>29</v>
      </c>
      <c r="AA10" s="24" t="s">
        <v>30</v>
      </c>
      <c r="AB10" s="24" t="s">
        <v>31</v>
      </c>
      <c r="AC10" s="24" t="s">
        <v>32</v>
      </c>
      <c r="AD10" s="24" t="s">
        <v>33</v>
      </c>
      <c r="AE10" s="24" t="s">
        <v>34</v>
      </c>
      <c r="AF10" s="24" t="s">
        <v>35</v>
      </c>
      <c r="AG10" s="24" t="s">
        <v>36</v>
      </c>
      <c r="AH10" s="24" t="s">
        <v>37</v>
      </c>
      <c r="AI10" s="24" t="s">
        <v>38</v>
      </c>
      <c r="AJ10" s="24" t="s">
        <v>39</v>
      </c>
      <c r="AK10" s="24" t="s">
        <v>40</v>
      </c>
      <c r="AL10" s="90"/>
      <c r="AM10" s="14"/>
    </row>
    <row r="11" spans="1:39" ht="38.25" x14ac:dyDescent="0.25">
      <c r="A11" s="25"/>
      <c r="B11" s="26">
        <v>21121</v>
      </c>
      <c r="C11" s="26" t="s">
        <v>41</v>
      </c>
      <c r="D11" s="26" t="s">
        <v>42</v>
      </c>
      <c r="E11" s="26" t="s">
        <v>43</v>
      </c>
      <c r="F11" s="27">
        <v>2</v>
      </c>
      <c r="G11" s="27">
        <v>3</v>
      </c>
      <c r="H11" s="27">
        <v>2</v>
      </c>
      <c r="I11" s="27">
        <v>2</v>
      </c>
      <c r="J11" s="27">
        <v>3</v>
      </c>
      <c r="K11" s="27" t="s">
        <v>44</v>
      </c>
      <c r="L11" s="27" t="s">
        <v>45</v>
      </c>
      <c r="M11" s="27" t="s">
        <v>46</v>
      </c>
      <c r="N11" s="27">
        <v>2111</v>
      </c>
      <c r="O11" s="27" t="s">
        <v>47</v>
      </c>
      <c r="P11" s="27">
        <v>15</v>
      </c>
      <c r="Q11" s="27" t="s">
        <v>48</v>
      </c>
      <c r="R11" s="27">
        <v>1</v>
      </c>
      <c r="S11" s="27">
        <v>20</v>
      </c>
      <c r="T11" s="27">
        <v>150</v>
      </c>
      <c r="U11" s="28" t="s">
        <v>49</v>
      </c>
      <c r="V11" s="28" t="s">
        <v>50</v>
      </c>
      <c r="W11" s="28" t="s">
        <v>51</v>
      </c>
      <c r="X11" s="28" t="s">
        <v>52</v>
      </c>
      <c r="Y11" s="29">
        <v>900000</v>
      </c>
      <c r="Z11" s="29">
        <v>150000</v>
      </c>
      <c r="AA11" s="29">
        <v>150000</v>
      </c>
      <c r="AB11" s="29">
        <v>150000</v>
      </c>
      <c r="AC11" s="29">
        <v>0</v>
      </c>
      <c r="AD11" s="29">
        <v>0</v>
      </c>
      <c r="AE11" s="29">
        <v>0</v>
      </c>
      <c r="AF11" s="29">
        <v>150000</v>
      </c>
      <c r="AG11" s="29">
        <v>150000</v>
      </c>
      <c r="AH11" s="29">
        <v>150000</v>
      </c>
      <c r="AI11" s="29">
        <v>0</v>
      </c>
      <c r="AJ11" s="29">
        <v>0</v>
      </c>
      <c r="AK11" s="29">
        <v>0</v>
      </c>
      <c r="AL11" s="30"/>
      <c r="AM11" s="31"/>
    </row>
    <row r="12" spans="1:39" ht="63.75" x14ac:dyDescent="0.25">
      <c r="A12" s="25"/>
      <c r="B12" s="32">
        <v>21121</v>
      </c>
      <c r="C12" s="32" t="s">
        <v>41</v>
      </c>
      <c r="D12" s="32" t="s">
        <v>42</v>
      </c>
      <c r="E12" s="32" t="s">
        <v>43</v>
      </c>
      <c r="F12" s="33">
        <v>2</v>
      </c>
      <c r="G12" s="33">
        <v>3</v>
      </c>
      <c r="H12" s="33">
        <v>2</v>
      </c>
      <c r="I12" s="33">
        <v>2</v>
      </c>
      <c r="J12" s="33">
        <v>3</v>
      </c>
      <c r="K12" s="33" t="s">
        <v>44</v>
      </c>
      <c r="L12" s="33" t="s">
        <v>45</v>
      </c>
      <c r="M12" s="33" t="s">
        <v>46</v>
      </c>
      <c r="N12" s="33">
        <v>2141</v>
      </c>
      <c r="O12" s="33" t="s">
        <v>47</v>
      </c>
      <c r="P12" s="33">
        <v>15</v>
      </c>
      <c r="Q12" s="33" t="s">
        <v>48</v>
      </c>
      <c r="R12" s="27">
        <v>1</v>
      </c>
      <c r="S12" s="27">
        <v>20</v>
      </c>
      <c r="T12" s="27">
        <v>150</v>
      </c>
      <c r="U12" s="34" t="s">
        <v>53</v>
      </c>
      <c r="V12" s="34" t="s">
        <v>54</v>
      </c>
      <c r="W12" s="34" t="s">
        <v>51</v>
      </c>
      <c r="X12" s="34" t="s">
        <v>52</v>
      </c>
      <c r="Y12" s="29">
        <v>500000</v>
      </c>
      <c r="Z12" s="29">
        <v>0</v>
      </c>
      <c r="AA12" s="29">
        <v>0</v>
      </c>
      <c r="AB12" s="29">
        <v>0</v>
      </c>
      <c r="AC12" s="29">
        <v>500000</v>
      </c>
      <c r="AD12" s="29">
        <v>0</v>
      </c>
      <c r="AE12" s="29">
        <v>0</v>
      </c>
      <c r="AF12" s="29">
        <v>0</v>
      </c>
      <c r="AG12" s="29">
        <v>0</v>
      </c>
      <c r="AH12" s="29">
        <v>0</v>
      </c>
      <c r="AI12" s="29">
        <v>0</v>
      </c>
      <c r="AJ12" s="29">
        <v>0</v>
      </c>
      <c r="AK12" s="29">
        <v>0</v>
      </c>
      <c r="AL12" s="30"/>
      <c r="AM12" s="31"/>
    </row>
    <row r="13" spans="1:39" ht="25.5" x14ac:dyDescent="0.25">
      <c r="A13" s="25"/>
      <c r="B13" s="32">
        <v>21121</v>
      </c>
      <c r="C13" s="32" t="s">
        <v>41</v>
      </c>
      <c r="D13" s="32" t="s">
        <v>42</v>
      </c>
      <c r="E13" s="32" t="s">
        <v>43</v>
      </c>
      <c r="F13" s="27">
        <v>2</v>
      </c>
      <c r="G13" s="27">
        <v>3</v>
      </c>
      <c r="H13" s="27">
        <v>2</v>
      </c>
      <c r="I13" s="27">
        <v>2</v>
      </c>
      <c r="J13" s="27">
        <v>3</v>
      </c>
      <c r="K13" s="33" t="s">
        <v>44</v>
      </c>
      <c r="L13" s="33" t="s">
        <v>45</v>
      </c>
      <c r="M13" s="33" t="s">
        <v>46</v>
      </c>
      <c r="N13" s="33">
        <v>2151</v>
      </c>
      <c r="O13" s="33" t="s">
        <v>47</v>
      </c>
      <c r="P13" s="33">
        <v>14</v>
      </c>
      <c r="Q13" s="33" t="s">
        <v>55</v>
      </c>
      <c r="R13" s="27">
        <v>1</v>
      </c>
      <c r="S13" s="27">
        <v>20</v>
      </c>
      <c r="T13" s="27">
        <v>150</v>
      </c>
      <c r="U13" s="34" t="s">
        <v>56</v>
      </c>
      <c r="V13" s="34" t="s">
        <v>57</v>
      </c>
      <c r="W13" s="34" t="s">
        <v>58</v>
      </c>
      <c r="X13" s="34" t="s">
        <v>59</v>
      </c>
      <c r="Y13" s="29">
        <v>50000</v>
      </c>
      <c r="Z13" s="29">
        <v>0</v>
      </c>
      <c r="AA13" s="29">
        <v>0</v>
      </c>
      <c r="AB13" s="29">
        <v>0</v>
      </c>
      <c r="AC13" s="29">
        <v>0</v>
      </c>
      <c r="AD13" s="29">
        <v>0</v>
      </c>
      <c r="AE13" s="29">
        <v>0</v>
      </c>
      <c r="AF13" s="29">
        <v>50000</v>
      </c>
      <c r="AG13" s="29">
        <v>0</v>
      </c>
      <c r="AH13" s="29">
        <v>0</v>
      </c>
      <c r="AI13" s="29">
        <v>0</v>
      </c>
      <c r="AJ13" s="29">
        <v>0</v>
      </c>
      <c r="AK13" s="29">
        <v>0</v>
      </c>
      <c r="AL13" s="30"/>
      <c r="AM13" s="31"/>
    </row>
    <row r="14" spans="1:39" ht="25.5" x14ac:dyDescent="0.25">
      <c r="A14" s="25"/>
      <c r="B14" s="32">
        <v>21121</v>
      </c>
      <c r="C14" s="32" t="s">
        <v>41</v>
      </c>
      <c r="D14" s="32" t="s">
        <v>42</v>
      </c>
      <c r="E14" s="32" t="s">
        <v>43</v>
      </c>
      <c r="F14" s="27">
        <v>2</v>
      </c>
      <c r="G14" s="27">
        <v>3</v>
      </c>
      <c r="H14" s="27">
        <v>2</v>
      </c>
      <c r="I14" s="27">
        <v>2</v>
      </c>
      <c r="J14" s="27">
        <v>3</v>
      </c>
      <c r="K14" s="33" t="s">
        <v>44</v>
      </c>
      <c r="L14" s="33" t="s">
        <v>45</v>
      </c>
      <c r="M14" s="33" t="s">
        <v>46</v>
      </c>
      <c r="N14" s="33">
        <v>2161</v>
      </c>
      <c r="O14" s="33" t="s">
        <v>47</v>
      </c>
      <c r="P14" s="33">
        <v>15</v>
      </c>
      <c r="Q14" s="33" t="s">
        <v>48</v>
      </c>
      <c r="R14" s="27">
        <v>1</v>
      </c>
      <c r="S14" s="27">
        <v>20</v>
      </c>
      <c r="T14" s="27">
        <v>150</v>
      </c>
      <c r="U14" s="34" t="s">
        <v>60</v>
      </c>
      <c r="V14" s="34" t="s">
        <v>61</v>
      </c>
      <c r="W14" s="34" t="s">
        <v>51</v>
      </c>
      <c r="X14" s="34" t="s">
        <v>52</v>
      </c>
      <c r="Y14" s="29">
        <v>900000</v>
      </c>
      <c r="Z14" s="29">
        <v>150000</v>
      </c>
      <c r="AA14" s="29">
        <v>150000</v>
      </c>
      <c r="AB14" s="29">
        <v>150000</v>
      </c>
      <c r="AC14" s="29">
        <v>0</v>
      </c>
      <c r="AD14" s="29">
        <v>0</v>
      </c>
      <c r="AE14" s="29">
        <v>0</v>
      </c>
      <c r="AF14" s="29">
        <v>150000</v>
      </c>
      <c r="AG14" s="29">
        <v>150000</v>
      </c>
      <c r="AH14" s="29">
        <v>150000</v>
      </c>
      <c r="AI14" s="29">
        <v>0</v>
      </c>
      <c r="AJ14" s="29">
        <v>0</v>
      </c>
      <c r="AK14" s="29">
        <v>0</v>
      </c>
      <c r="AL14" s="30"/>
      <c r="AM14" s="31"/>
    </row>
    <row r="15" spans="1:39" s="42" customFormat="1" ht="76.5" x14ac:dyDescent="0.25">
      <c r="A15" s="35"/>
      <c r="B15" s="36">
        <v>21121</v>
      </c>
      <c r="C15" s="36" t="s">
        <v>41</v>
      </c>
      <c r="D15" s="36" t="s">
        <v>42</v>
      </c>
      <c r="E15" s="36" t="s">
        <v>43</v>
      </c>
      <c r="F15" s="37">
        <v>2</v>
      </c>
      <c r="G15" s="37">
        <v>3</v>
      </c>
      <c r="H15" s="37">
        <v>2</v>
      </c>
      <c r="I15" s="37">
        <v>2</v>
      </c>
      <c r="J15" s="37">
        <v>3</v>
      </c>
      <c r="K15" s="38" t="s">
        <v>44</v>
      </c>
      <c r="L15" s="38" t="s">
        <v>45</v>
      </c>
      <c r="M15" s="38" t="s">
        <v>46</v>
      </c>
      <c r="N15" s="38">
        <v>2214</v>
      </c>
      <c r="O15" s="38" t="s">
        <v>47</v>
      </c>
      <c r="P15" s="38">
        <v>15</v>
      </c>
      <c r="Q15" s="38" t="s">
        <v>48</v>
      </c>
      <c r="R15" s="37">
        <v>1</v>
      </c>
      <c r="S15" s="37">
        <v>20</v>
      </c>
      <c r="T15" s="37">
        <v>150</v>
      </c>
      <c r="U15" s="39" t="s">
        <v>62</v>
      </c>
      <c r="V15" s="39" t="s">
        <v>63</v>
      </c>
      <c r="W15" s="39" t="s">
        <v>64</v>
      </c>
      <c r="X15" s="39" t="s">
        <v>59</v>
      </c>
      <c r="Y15" s="40">
        <v>100000</v>
      </c>
      <c r="Z15" s="40">
        <v>20800</v>
      </c>
      <c r="AA15" s="40">
        <v>20800</v>
      </c>
      <c r="AB15" s="40">
        <v>20800</v>
      </c>
      <c r="AC15" s="40">
        <v>20800</v>
      </c>
      <c r="AD15" s="40">
        <f>20800-4000</f>
        <v>16800</v>
      </c>
      <c r="AE15" s="40">
        <v>0</v>
      </c>
      <c r="AF15" s="40">
        <v>0</v>
      </c>
      <c r="AG15" s="40">
        <v>0</v>
      </c>
      <c r="AH15" s="40">
        <v>0</v>
      </c>
      <c r="AI15" s="40">
        <v>0</v>
      </c>
      <c r="AJ15" s="40">
        <v>0</v>
      </c>
      <c r="AK15" s="40">
        <v>0</v>
      </c>
      <c r="AL15" s="41"/>
      <c r="AM15" s="31"/>
    </row>
    <row r="16" spans="1:39" s="42" customFormat="1" ht="38.25" x14ac:dyDescent="0.25">
      <c r="A16" s="35"/>
      <c r="B16" s="36">
        <v>21121</v>
      </c>
      <c r="C16" s="36" t="s">
        <v>41</v>
      </c>
      <c r="D16" s="36" t="s">
        <v>42</v>
      </c>
      <c r="E16" s="36" t="s">
        <v>43</v>
      </c>
      <c r="F16" s="37">
        <v>2</v>
      </c>
      <c r="G16" s="37">
        <v>3</v>
      </c>
      <c r="H16" s="37">
        <v>2</v>
      </c>
      <c r="I16" s="37">
        <v>2</v>
      </c>
      <c r="J16" s="37">
        <v>3</v>
      </c>
      <c r="K16" s="38" t="s">
        <v>44</v>
      </c>
      <c r="L16" s="38" t="s">
        <v>45</v>
      </c>
      <c r="M16" s="38" t="s">
        <v>46</v>
      </c>
      <c r="N16" s="38">
        <v>2231</v>
      </c>
      <c r="O16" s="38" t="s">
        <v>47</v>
      </c>
      <c r="P16" s="38">
        <v>14</v>
      </c>
      <c r="Q16" s="38" t="s">
        <v>55</v>
      </c>
      <c r="R16" s="37">
        <v>1</v>
      </c>
      <c r="S16" s="37">
        <v>20</v>
      </c>
      <c r="T16" s="37">
        <v>150</v>
      </c>
      <c r="U16" s="39" t="s">
        <v>65</v>
      </c>
      <c r="V16" s="39" t="s">
        <v>66</v>
      </c>
      <c r="W16" s="39" t="s">
        <v>58</v>
      </c>
      <c r="X16" s="39" t="s">
        <v>59</v>
      </c>
      <c r="Y16" s="40">
        <v>35000</v>
      </c>
      <c r="Z16" s="40">
        <v>20000</v>
      </c>
      <c r="AA16" s="40">
        <v>0</v>
      </c>
      <c r="AB16" s="40">
        <v>0</v>
      </c>
      <c r="AC16" s="40">
        <v>0</v>
      </c>
      <c r="AD16" s="40">
        <v>0</v>
      </c>
      <c r="AE16" s="40">
        <v>0</v>
      </c>
      <c r="AF16" s="40">
        <v>0</v>
      </c>
      <c r="AG16" s="40">
        <v>15000</v>
      </c>
      <c r="AH16" s="40">
        <v>0</v>
      </c>
      <c r="AI16" s="40">
        <v>0</v>
      </c>
      <c r="AJ16" s="40">
        <v>0</v>
      </c>
      <c r="AK16" s="40">
        <v>0</v>
      </c>
      <c r="AL16" s="41"/>
      <c r="AM16" s="31"/>
    </row>
    <row r="17" spans="1:39" ht="204" x14ac:dyDescent="0.25">
      <c r="A17" s="25"/>
      <c r="B17" s="32">
        <v>21121</v>
      </c>
      <c r="C17" s="32" t="s">
        <v>41</v>
      </c>
      <c r="D17" s="32" t="s">
        <v>42</v>
      </c>
      <c r="E17" s="32" t="s">
        <v>43</v>
      </c>
      <c r="F17" s="27">
        <v>2</v>
      </c>
      <c r="G17" s="27">
        <v>3</v>
      </c>
      <c r="H17" s="27">
        <v>2</v>
      </c>
      <c r="I17" s="27">
        <v>2</v>
      </c>
      <c r="J17" s="27">
        <v>3</v>
      </c>
      <c r="K17" s="33" t="s">
        <v>44</v>
      </c>
      <c r="L17" s="33" t="s">
        <v>45</v>
      </c>
      <c r="M17" s="33" t="s">
        <v>46</v>
      </c>
      <c r="N17" s="33">
        <v>2411</v>
      </c>
      <c r="O17" s="33" t="s">
        <v>47</v>
      </c>
      <c r="P17" s="33">
        <v>14</v>
      </c>
      <c r="Q17" s="33" t="s">
        <v>55</v>
      </c>
      <c r="R17" s="27">
        <v>1</v>
      </c>
      <c r="S17" s="27">
        <v>20</v>
      </c>
      <c r="T17" s="27">
        <v>150</v>
      </c>
      <c r="U17" s="34" t="s">
        <v>67</v>
      </c>
      <c r="V17" s="34" t="s">
        <v>68</v>
      </c>
      <c r="W17" s="34" t="s">
        <v>58</v>
      </c>
      <c r="X17" s="34" t="s">
        <v>59</v>
      </c>
      <c r="Y17" s="29">
        <v>45000</v>
      </c>
      <c r="Z17" s="29">
        <v>0</v>
      </c>
      <c r="AA17" s="29">
        <v>0</v>
      </c>
      <c r="AB17" s="29">
        <v>0</v>
      </c>
      <c r="AC17" s="29">
        <v>0</v>
      </c>
      <c r="AD17" s="29">
        <v>0</v>
      </c>
      <c r="AE17" s="29">
        <v>0</v>
      </c>
      <c r="AF17" s="29">
        <v>0</v>
      </c>
      <c r="AG17" s="29">
        <v>45000</v>
      </c>
      <c r="AH17" s="29">
        <v>0</v>
      </c>
      <c r="AI17" s="29">
        <v>0</v>
      </c>
      <c r="AJ17" s="29">
        <v>0</v>
      </c>
      <c r="AK17" s="29">
        <v>0</v>
      </c>
      <c r="AL17" s="30"/>
      <c r="AM17" s="31"/>
    </row>
    <row r="18" spans="1:39" ht="51" x14ac:dyDescent="0.25">
      <c r="A18" s="25"/>
      <c r="B18" s="32">
        <v>21121</v>
      </c>
      <c r="C18" s="32" t="s">
        <v>41</v>
      </c>
      <c r="D18" s="32" t="s">
        <v>42</v>
      </c>
      <c r="E18" s="32" t="s">
        <v>43</v>
      </c>
      <c r="F18" s="27">
        <v>2</v>
      </c>
      <c r="G18" s="27">
        <v>3</v>
      </c>
      <c r="H18" s="27">
        <v>2</v>
      </c>
      <c r="I18" s="27">
        <v>2</v>
      </c>
      <c r="J18" s="27">
        <v>3</v>
      </c>
      <c r="K18" s="33" t="s">
        <v>44</v>
      </c>
      <c r="L18" s="33" t="s">
        <v>45</v>
      </c>
      <c r="M18" s="33" t="s">
        <v>46</v>
      </c>
      <c r="N18" s="33">
        <v>2421</v>
      </c>
      <c r="O18" s="33" t="s">
        <v>47</v>
      </c>
      <c r="P18" s="33">
        <v>14</v>
      </c>
      <c r="Q18" s="33" t="s">
        <v>55</v>
      </c>
      <c r="R18" s="27">
        <v>1</v>
      </c>
      <c r="S18" s="27">
        <v>20</v>
      </c>
      <c r="T18" s="27">
        <v>150</v>
      </c>
      <c r="U18" s="34" t="s">
        <v>69</v>
      </c>
      <c r="V18" s="34" t="s">
        <v>70</v>
      </c>
      <c r="W18" s="34" t="s">
        <v>58</v>
      </c>
      <c r="X18" s="34" t="s">
        <v>59</v>
      </c>
      <c r="Y18" s="29">
        <v>25000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9">
        <v>25000</v>
      </c>
      <c r="AI18" s="29">
        <v>0</v>
      </c>
      <c r="AJ18" s="29">
        <v>0</v>
      </c>
      <c r="AK18" s="29">
        <v>0</v>
      </c>
      <c r="AL18" s="30"/>
      <c r="AM18" s="31"/>
    </row>
    <row r="19" spans="1:39" ht="153" x14ac:dyDescent="0.25">
      <c r="A19" s="25"/>
      <c r="B19" s="32">
        <v>21121</v>
      </c>
      <c r="C19" s="32" t="s">
        <v>41</v>
      </c>
      <c r="D19" s="32" t="s">
        <v>42</v>
      </c>
      <c r="E19" s="32" t="s">
        <v>43</v>
      </c>
      <c r="F19" s="27">
        <v>2</v>
      </c>
      <c r="G19" s="27">
        <v>3</v>
      </c>
      <c r="H19" s="27">
        <v>2</v>
      </c>
      <c r="I19" s="27">
        <v>2</v>
      </c>
      <c r="J19" s="27">
        <v>3</v>
      </c>
      <c r="K19" s="33" t="s">
        <v>44</v>
      </c>
      <c r="L19" s="33" t="s">
        <v>45</v>
      </c>
      <c r="M19" s="33" t="s">
        <v>46</v>
      </c>
      <c r="N19" s="33">
        <v>2431</v>
      </c>
      <c r="O19" s="33" t="s">
        <v>47</v>
      </c>
      <c r="P19" s="33">
        <v>14</v>
      </c>
      <c r="Q19" s="33" t="s">
        <v>55</v>
      </c>
      <c r="R19" s="27">
        <v>1</v>
      </c>
      <c r="S19" s="27">
        <v>20</v>
      </c>
      <c r="T19" s="27">
        <v>150</v>
      </c>
      <c r="U19" s="34" t="s">
        <v>71</v>
      </c>
      <c r="V19" s="34" t="s">
        <v>72</v>
      </c>
      <c r="W19" s="34" t="s">
        <v>58</v>
      </c>
      <c r="X19" s="34" t="s">
        <v>59</v>
      </c>
      <c r="Y19" s="29">
        <v>10000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10000</v>
      </c>
      <c r="AG19" s="29">
        <v>0</v>
      </c>
      <c r="AH19" s="29">
        <v>0</v>
      </c>
      <c r="AI19" s="29">
        <v>0</v>
      </c>
      <c r="AJ19" s="29">
        <v>0</v>
      </c>
      <c r="AK19" s="29">
        <v>0</v>
      </c>
      <c r="AL19" s="30"/>
      <c r="AM19" s="31"/>
    </row>
    <row r="20" spans="1:39" s="42" customFormat="1" ht="25.5" x14ac:dyDescent="0.25">
      <c r="A20" s="35"/>
      <c r="B20" s="36">
        <v>21121</v>
      </c>
      <c r="C20" s="36" t="s">
        <v>41</v>
      </c>
      <c r="D20" s="36" t="s">
        <v>42</v>
      </c>
      <c r="E20" s="36" t="s">
        <v>43</v>
      </c>
      <c r="F20" s="37">
        <v>2</v>
      </c>
      <c r="G20" s="37">
        <v>3</v>
      </c>
      <c r="H20" s="37">
        <v>2</v>
      </c>
      <c r="I20" s="37">
        <v>2</v>
      </c>
      <c r="J20" s="37">
        <v>3</v>
      </c>
      <c r="K20" s="38" t="s">
        <v>44</v>
      </c>
      <c r="L20" s="38" t="s">
        <v>45</v>
      </c>
      <c r="M20" s="38" t="s">
        <v>46</v>
      </c>
      <c r="N20" s="38">
        <v>2441</v>
      </c>
      <c r="O20" s="38" t="s">
        <v>47</v>
      </c>
      <c r="P20" s="38">
        <v>14</v>
      </c>
      <c r="Q20" s="38" t="s">
        <v>55</v>
      </c>
      <c r="R20" s="37">
        <v>1</v>
      </c>
      <c r="S20" s="37">
        <v>20</v>
      </c>
      <c r="T20" s="37">
        <v>150</v>
      </c>
      <c r="U20" s="39" t="s">
        <v>73</v>
      </c>
      <c r="V20" s="39" t="s">
        <v>74</v>
      </c>
      <c r="W20" s="39" t="s">
        <v>58</v>
      </c>
      <c r="X20" s="39" t="s">
        <v>59</v>
      </c>
      <c r="Y20" s="40">
        <v>10000</v>
      </c>
      <c r="Z20" s="40">
        <v>0</v>
      </c>
      <c r="AA20" s="40">
        <v>0</v>
      </c>
      <c r="AB20" s="40">
        <v>0</v>
      </c>
      <c r="AC20" s="40">
        <v>0</v>
      </c>
      <c r="AD20" s="40">
        <v>0</v>
      </c>
      <c r="AE20" s="40">
        <v>0</v>
      </c>
      <c r="AF20" s="40">
        <f>20000-10000</f>
        <v>10000</v>
      </c>
      <c r="AG20" s="40">
        <v>0</v>
      </c>
      <c r="AH20" s="40"/>
      <c r="AI20" s="40">
        <v>0</v>
      </c>
      <c r="AJ20" s="40">
        <v>0</v>
      </c>
      <c r="AK20" s="40">
        <v>0</v>
      </c>
      <c r="AL20" s="41"/>
      <c r="AM20" s="31"/>
    </row>
    <row r="21" spans="1:39" s="42" customFormat="1" ht="63.75" x14ac:dyDescent="0.25">
      <c r="A21" s="35"/>
      <c r="B21" s="36">
        <v>21121</v>
      </c>
      <c r="C21" s="36" t="s">
        <v>41</v>
      </c>
      <c r="D21" s="36" t="s">
        <v>42</v>
      </c>
      <c r="E21" s="36" t="s">
        <v>43</v>
      </c>
      <c r="F21" s="37">
        <v>2</v>
      </c>
      <c r="G21" s="37">
        <v>3</v>
      </c>
      <c r="H21" s="37">
        <v>2</v>
      </c>
      <c r="I21" s="37">
        <v>2</v>
      </c>
      <c r="J21" s="37">
        <v>3</v>
      </c>
      <c r="K21" s="38" t="s">
        <v>44</v>
      </c>
      <c r="L21" s="38" t="s">
        <v>45</v>
      </c>
      <c r="M21" s="38" t="s">
        <v>46</v>
      </c>
      <c r="N21" s="38">
        <v>2451</v>
      </c>
      <c r="O21" s="38" t="s">
        <v>47</v>
      </c>
      <c r="P21" s="38">
        <v>14</v>
      </c>
      <c r="Q21" s="38" t="s">
        <v>55</v>
      </c>
      <c r="R21" s="37">
        <v>1</v>
      </c>
      <c r="S21" s="37">
        <v>20</v>
      </c>
      <c r="T21" s="37">
        <v>150</v>
      </c>
      <c r="U21" s="39" t="s">
        <v>75</v>
      </c>
      <c r="V21" s="39" t="s">
        <v>76</v>
      </c>
      <c r="W21" s="39" t="s">
        <v>58</v>
      </c>
      <c r="X21" s="39" t="s">
        <v>59</v>
      </c>
      <c r="Y21" s="40">
        <v>20000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f>20000-5000-15000</f>
        <v>0</v>
      </c>
      <c r="AG21" s="40">
        <f>20000-15000-5000</f>
        <v>0</v>
      </c>
      <c r="AH21" s="40">
        <v>20000</v>
      </c>
      <c r="AI21" s="40">
        <v>0</v>
      </c>
      <c r="AJ21" s="40">
        <v>0</v>
      </c>
      <c r="AK21" s="40">
        <v>0</v>
      </c>
      <c r="AL21" s="41"/>
      <c r="AM21" s="31"/>
    </row>
    <row r="22" spans="1:39" ht="242.25" x14ac:dyDescent="0.25">
      <c r="A22" s="25"/>
      <c r="B22" s="32">
        <v>21121</v>
      </c>
      <c r="C22" s="32" t="s">
        <v>41</v>
      </c>
      <c r="D22" s="32" t="s">
        <v>42</v>
      </c>
      <c r="E22" s="32" t="s">
        <v>43</v>
      </c>
      <c r="F22" s="27">
        <v>2</v>
      </c>
      <c r="G22" s="27">
        <v>3</v>
      </c>
      <c r="H22" s="27">
        <v>2</v>
      </c>
      <c r="I22" s="27">
        <v>2</v>
      </c>
      <c r="J22" s="27">
        <v>3</v>
      </c>
      <c r="K22" s="33" t="s">
        <v>44</v>
      </c>
      <c r="L22" s="33" t="s">
        <v>45</v>
      </c>
      <c r="M22" s="33" t="s">
        <v>46</v>
      </c>
      <c r="N22" s="33">
        <v>2461</v>
      </c>
      <c r="O22" s="33" t="s">
        <v>47</v>
      </c>
      <c r="P22" s="33">
        <v>15</v>
      </c>
      <c r="Q22" s="33" t="s">
        <v>48</v>
      </c>
      <c r="R22" s="27">
        <v>1</v>
      </c>
      <c r="S22" s="27">
        <v>20</v>
      </c>
      <c r="T22" s="27">
        <v>150</v>
      </c>
      <c r="U22" s="34" t="s">
        <v>77</v>
      </c>
      <c r="V22" s="34" t="s">
        <v>78</v>
      </c>
      <c r="W22" s="34" t="s">
        <v>51</v>
      </c>
      <c r="X22" s="34" t="s">
        <v>52</v>
      </c>
      <c r="Y22" s="29">
        <v>900000</v>
      </c>
      <c r="Z22" s="29">
        <v>0</v>
      </c>
      <c r="AA22" s="29">
        <v>0</v>
      </c>
      <c r="AB22" s="29">
        <v>0</v>
      </c>
      <c r="AC22" s="29">
        <v>0</v>
      </c>
      <c r="AD22" s="29">
        <v>0</v>
      </c>
      <c r="AE22" s="29">
        <v>0</v>
      </c>
      <c r="AF22" s="29">
        <v>300000</v>
      </c>
      <c r="AG22" s="29">
        <v>300000</v>
      </c>
      <c r="AH22" s="29">
        <v>300000</v>
      </c>
      <c r="AI22" s="29">
        <v>0</v>
      </c>
      <c r="AJ22" s="29">
        <v>0</v>
      </c>
      <c r="AK22" s="29">
        <v>0</v>
      </c>
      <c r="AL22" s="30"/>
      <c r="AM22" s="31"/>
    </row>
    <row r="23" spans="1:39" ht="178.5" x14ac:dyDescent="0.25">
      <c r="A23" s="25"/>
      <c r="B23" s="32">
        <v>21121</v>
      </c>
      <c r="C23" s="32" t="s">
        <v>41</v>
      </c>
      <c r="D23" s="32" t="s">
        <v>42</v>
      </c>
      <c r="E23" s="32" t="s">
        <v>43</v>
      </c>
      <c r="F23" s="27">
        <v>2</v>
      </c>
      <c r="G23" s="27">
        <v>3</v>
      </c>
      <c r="H23" s="27">
        <v>2</v>
      </c>
      <c r="I23" s="27">
        <v>2</v>
      </c>
      <c r="J23" s="27">
        <v>3</v>
      </c>
      <c r="K23" s="33" t="s">
        <v>44</v>
      </c>
      <c r="L23" s="33" t="s">
        <v>45</v>
      </c>
      <c r="M23" s="33" t="s">
        <v>46</v>
      </c>
      <c r="N23" s="33">
        <v>2471</v>
      </c>
      <c r="O23" s="33" t="s">
        <v>47</v>
      </c>
      <c r="P23" s="33">
        <v>14</v>
      </c>
      <c r="Q23" s="33" t="s">
        <v>55</v>
      </c>
      <c r="R23" s="27">
        <v>1</v>
      </c>
      <c r="S23" s="27">
        <v>20</v>
      </c>
      <c r="T23" s="27">
        <v>150</v>
      </c>
      <c r="U23" s="34" t="s">
        <v>79</v>
      </c>
      <c r="V23" s="34" t="s">
        <v>80</v>
      </c>
      <c r="W23" s="34" t="s">
        <v>58</v>
      </c>
      <c r="X23" s="34" t="s">
        <v>59</v>
      </c>
      <c r="Y23" s="29">
        <v>25000</v>
      </c>
      <c r="Z23" s="29">
        <v>0</v>
      </c>
      <c r="AA23" s="29">
        <v>0</v>
      </c>
      <c r="AB23" s="29">
        <v>0</v>
      </c>
      <c r="AC23" s="29">
        <v>0</v>
      </c>
      <c r="AD23" s="29">
        <v>0</v>
      </c>
      <c r="AE23" s="29">
        <v>0</v>
      </c>
      <c r="AF23" s="29">
        <v>10000</v>
      </c>
      <c r="AG23" s="29">
        <v>10000</v>
      </c>
      <c r="AH23" s="29">
        <v>5000</v>
      </c>
      <c r="AI23" s="29">
        <v>0</v>
      </c>
      <c r="AJ23" s="29">
        <v>0</v>
      </c>
      <c r="AK23" s="29">
        <v>0</v>
      </c>
      <c r="AL23" s="30"/>
      <c r="AM23" s="31"/>
    </row>
    <row r="24" spans="1:39" s="42" customFormat="1" ht="140.25" x14ac:dyDescent="0.25">
      <c r="A24" s="35"/>
      <c r="B24" s="36">
        <v>21121</v>
      </c>
      <c r="C24" s="36" t="s">
        <v>41</v>
      </c>
      <c r="D24" s="36" t="s">
        <v>42</v>
      </c>
      <c r="E24" s="36" t="s">
        <v>43</v>
      </c>
      <c r="F24" s="37">
        <v>2</v>
      </c>
      <c r="G24" s="37">
        <v>3</v>
      </c>
      <c r="H24" s="37">
        <v>2</v>
      </c>
      <c r="I24" s="37">
        <v>2</v>
      </c>
      <c r="J24" s="37">
        <v>3</v>
      </c>
      <c r="K24" s="38" t="s">
        <v>44</v>
      </c>
      <c r="L24" s="38" t="s">
        <v>45</v>
      </c>
      <c r="M24" s="38" t="s">
        <v>46</v>
      </c>
      <c r="N24" s="38">
        <v>2481</v>
      </c>
      <c r="O24" s="38" t="s">
        <v>47</v>
      </c>
      <c r="P24" s="38">
        <v>14</v>
      </c>
      <c r="Q24" s="38" t="s">
        <v>55</v>
      </c>
      <c r="R24" s="37">
        <v>1</v>
      </c>
      <c r="S24" s="37">
        <v>20</v>
      </c>
      <c r="T24" s="37">
        <v>150</v>
      </c>
      <c r="U24" s="39" t="s">
        <v>81</v>
      </c>
      <c r="V24" s="39" t="s">
        <v>82</v>
      </c>
      <c r="W24" s="39" t="s">
        <v>58</v>
      </c>
      <c r="X24" s="39" t="s">
        <v>59</v>
      </c>
      <c r="Y24" s="40">
        <v>35000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f>25000-15000</f>
        <v>10000</v>
      </c>
      <c r="AH24" s="40">
        <v>25000</v>
      </c>
      <c r="AI24" s="40">
        <v>0</v>
      </c>
      <c r="AJ24" s="40">
        <v>0</v>
      </c>
      <c r="AK24" s="40">
        <v>0</v>
      </c>
      <c r="AL24" s="41"/>
      <c r="AM24" s="31"/>
    </row>
    <row r="25" spans="1:39" ht="242.25" x14ac:dyDescent="0.25">
      <c r="A25" s="25"/>
      <c r="B25" s="32">
        <v>21121</v>
      </c>
      <c r="C25" s="32" t="s">
        <v>41</v>
      </c>
      <c r="D25" s="32" t="s">
        <v>42</v>
      </c>
      <c r="E25" s="32" t="s">
        <v>43</v>
      </c>
      <c r="F25" s="27">
        <v>2</v>
      </c>
      <c r="G25" s="27">
        <v>3</v>
      </c>
      <c r="H25" s="27">
        <v>2</v>
      </c>
      <c r="I25" s="27">
        <v>2</v>
      </c>
      <c r="J25" s="27">
        <v>3</v>
      </c>
      <c r="K25" s="33" t="s">
        <v>44</v>
      </c>
      <c r="L25" s="33" t="s">
        <v>45</v>
      </c>
      <c r="M25" s="33" t="s">
        <v>46</v>
      </c>
      <c r="N25" s="33">
        <v>2491</v>
      </c>
      <c r="O25" s="33" t="s">
        <v>47</v>
      </c>
      <c r="P25" s="33">
        <v>14</v>
      </c>
      <c r="Q25" s="33" t="s">
        <v>55</v>
      </c>
      <c r="R25" s="27">
        <v>1</v>
      </c>
      <c r="S25" s="27">
        <v>20</v>
      </c>
      <c r="T25" s="27">
        <v>150</v>
      </c>
      <c r="U25" s="34" t="s">
        <v>83</v>
      </c>
      <c r="V25" s="34" t="s">
        <v>84</v>
      </c>
      <c r="W25" s="34" t="s">
        <v>58</v>
      </c>
      <c r="X25" s="34" t="s">
        <v>59</v>
      </c>
      <c r="Y25" s="29">
        <v>50000</v>
      </c>
      <c r="Z25" s="29">
        <v>0</v>
      </c>
      <c r="AA25" s="29">
        <v>0</v>
      </c>
      <c r="AB25" s="29">
        <v>0</v>
      </c>
      <c r="AC25" s="29">
        <v>0</v>
      </c>
      <c r="AD25" s="29">
        <v>0</v>
      </c>
      <c r="AE25" s="29">
        <v>0</v>
      </c>
      <c r="AF25" s="29">
        <v>0</v>
      </c>
      <c r="AG25" s="29">
        <v>25000</v>
      </c>
      <c r="AH25" s="29">
        <v>25000</v>
      </c>
      <c r="AI25" s="29">
        <v>0</v>
      </c>
      <c r="AJ25" s="29">
        <v>0</v>
      </c>
      <c r="AK25" s="29">
        <v>0</v>
      </c>
      <c r="AL25" s="30"/>
      <c r="AM25" s="31"/>
    </row>
    <row r="26" spans="1:39" ht="178.5" x14ac:dyDescent="0.25">
      <c r="A26" s="25"/>
      <c r="B26" s="32">
        <v>21121</v>
      </c>
      <c r="C26" s="32" t="s">
        <v>41</v>
      </c>
      <c r="D26" s="32" t="s">
        <v>42</v>
      </c>
      <c r="E26" s="32" t="s">
        <v>43</v>
      </c>
      <c r="F26" s="27">
        <v>2</v>
      </c>
      <c r="G26" s="27">
        <v>3</v>
      </c>
      <c r="H26" s="27">
        <v>2</v>
      </c>
      <c r="I26" s="27">
        <v>2</v>
      </c>
      <c r="J26" s="27">
        <v>3</v>
      </c>
      <c r="K26" s="33" t="s">
        <v>44</v>
      </c>
      <c r="L26" s="33" t="s">
        <v>45</v>
      </c>
      <c r="M26" s="33" t="s">
        <v>46</v>
      </c>
      <c r="N26" s="33">
        <v>2511</v>
      </c>
      <c r="O26" s="33" t="s">
        <v>47</v>
      </c>
      <c r="P26" s="33">
        <v>14</v>
      </c>
      <c r="Q26" s="33" t="s">
        <v>55</v>
      </c>
      <c r="R26" s="27">
        <v>1</v>
      </c>
      <c r="S26" s="27">
        <v>20</v>
      </c>
      <c r="T26" s="27">
        <v>150</v>
      </c>
      <c r="U26" s="34" t="s">
        <v>85</v>
      </c>
      <c r="V26" s="34" t="s">
        <v>86</v>
      </c>
      <c r="W26" s="34" t="s">
        <v>58</v>
      </c>
      <c r="X26" s="34" t="s">
        <v>59</v>
      </c>
      <c r="Y26" s="29">
        <v>25000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25000</v>
      </c>
      <c r="AG26" s="29">
        <v>0</v>
      </c>
      <c r="AH26" s="29">
        <v>0</v>
      </c>
      <c r="AI26" s="29">
        <v>0</v>
      </c>
      <c r="AJ26" s="29">
        <v>0</v>
      </c>
      <c r="AK26" s="29">
        <v>0</v>
      </c>
      <c r="AL26" s="30"/>
      <c r="AM26" s="31"/>
    </row>
    <row r="27" spans="1:39" ht="25.5" x14ac:dyDescent="0.25">
      <c r="A27" s="25"/>
      <c r="B27" s="32">
        <v>21121</v>
      </c>
      <c r="C27" s="32" t="s">
        <v>41</v>
      </c>
      <c r="D27" s="32" t="s">
        <v>42</v>
      </c>
      <c r="E27" s="32" t="s">
        <v>43</v>
      </c>
      <c r="F27" s="27">
        <v>2</v>
      </c>
      <c r="G27" s="27">
        <v>3</v>
      </c>
      <c r="H27" s="27">
        <v>2</v>
      </c>
      <c r="I27" s="27">
        <v>2</v>
      </c>
      <c r="J27" s="27">
        <v>3</v>
      </c>
      <c r="K27" s="33" t="s">
        <v>87</v>
      </c>
      <c r="L27" s="33" t="s">
        <v>45</v>
      </c>
      <c r="M27" s="33" t="s">
        <v>88</v>
      </c>
      <c r="N27" s="33">
        <v>2531</v>
      </c>
      <c r="O27" s="33" t="s">
        <v>89</v>
      </c>
      <c r="P27" s="33">
        <v>15</v>
      </c>
      <c r="Q27" s="33" t="s">
        <v>48</v>
      </c>
      <c r="R27" s="27">
        <v>1</v>
      </c>
      <c r="S27" s="27">
        <v>20</v>
      </c>
      <c r="T27" s="27">
        <v>150</v>
      </c>
      <c r="U27" s="34" t="s">
        <v>90</v>
      </c>
      <c r="V27" s="34" t="s">
        <v>91</v>
      </c>
      <c r="W27" s="34" t="s">
        <v>51</v>
      </c>
      <c r="X27" s="34" t="s">
        <v>92</v>
      </c>
      <c r="Y27" s="29">
        <v>150000000</v>
      </c>
      <c r="Z27" s="29">
        <f>20000000-Z28</f>
        <v>19100000</v>
      </c>
      <c r="AA27" s="29">
        <f>10000000-AA28</f>
        <v>9100000</v>
      </c>
      <c r="AB27" s="29">
        <f>10000000-AB28</f>
        <v>9100000</v>
      </c>
      <c r="AC27" s="29">
        <f>20000000-AC28</f>
        <v>19100000</v>
      </c>
      <c r="AD27" s="29">
        <f>10000000-AD28</f>
        <v>9100000</v>
      </c>
      <c r="AE27" s="29">
        <f>10000000-AE28</f>
        <v>9100000</v>
      </c>
      <c r="AF27" s="29">
        <f>20000000-AF28</f>
        <v>19100000</v>
      </c>
      <c r="AG27" s="29">
        <f>10000000-AG28</f>
        <v>9100000</v>
      </c>
      <c r="AH27" s="29">
        <f>10000000-AH28</f>
        <v>9100000</v>
      </c>
      <c r="AI27" s="29">
        <f>38500000-400000</f>
        <v>38100000</v>
      </c>
      <c r="AJ27" s="29">
        <v>0</v>
      </c>
      <c r="AK27" s="29">
        <v>0</v>
      </c>
      <c r="AL27" s="30"/>
      <c r="AM27" s="31"/>
    </row>
    <row r="28" spans="1:39" ht="25.5" x14ac:dyDescent="0.25">
      <c r="A28" s="25"/>
      <c r="B28" s="32">
        <v>21121</v>
      </c>
      <c r="C28" s="32" t="s">
        <v>41</v>
      </c>
      <c r="D28" s="32" t="s">
        <v>42</v>
      </c>
      <c r="E28" s="32" t="s">
        <v>43</v>
      </c>
      <c r="F28" s="27">
        <v>2</v>
      </c>
      <c r="G28" s="27">
        <v>3</v>
      </c>
      <c r="H28" s="27">
        <v>2</v>
      </c>
      <c r="I28" s="27">
        <v>2</v>
      </c>
      <c r="J28" s="27">
        <v>3</v>
      </c>
      <c r="K28" s="33" t="s">
        <v>87</v>
      </c>
      <c r="L28" s="33" t="s">
        <v>45</v>
      </c>
      <c r="M28" s="33" t="s">
        <v>88</v>
      </c>
      <c r="N28" s="33">
        <v>2531</v>
      </c>
      <c r="O28" s="33" t="s">
        <v>89</v>
      </c>
      <c r="P28" s="33">
        <v>15</v>
      </c>
      <c r="Q28" s="33" t="s">
        <v>48</v>
      </c>
      <c r="R28" s="27">
        <v>1</v>
      </c>
      <c r="S28" s="27">
        <v>20</v>
      </c>
      <c r="T28" s="27">
        <v>150</v>
      </c>
      <c r="U28" s="34" t="s">
        <v>90</v>
      </c>
      <c r="V28" s="34" t="s">
        <v>93</v>
      </c>
      <c r="W28" s="34" t="s">
        <v>51</v>
      </c>
      <c r="X28" s="34" t="s">
        <v>92</v>
      </c>
      <c r="Y28" s="29">
        <v>10000000</v>
      </c>
      <c r="Z28" s="29">
        <v>900000</v>
      </c>
      <c r="AA28" s="29">
        <v>900000</v>
      </c>
      <c r="AB28" s="29">
        <v>900000</v>
      </c>
      <c r="AC28" s="29">
        <v>900000</v>
      </c>
      <c r="AD28" s="29">
        <v>900000</v>
      </c>
      <c r="AE28" s="29">
        <v>900000</v>
      </c>
      <c r="AF28" s="29">
        <v>900000</v>
      </c>
      <c r="AG28" s="29">
        <v>900000</v>
      </c>
      <c r="AH28" s="29">
        <v>900000</v>
      </c>
      <c r="AI28" s="29">
        <v>400000</v>
      </c>
      <c r="AJ28" s="29">
        <v>1000000</v>
      </c>
      <c r="AK28" s="29">
        <v>500000</v>
      </c>
      <c r="AL28" s="30"/>
      <c r="AM28" s="31"/>
    </row>
    <row r="29" spans="1:39" s="42" customFormat="1" ht="24.95" customHeight="1" x14ac:dyDescent="0.25">
      <c r="A29" s="35"/>
      <c r="B29" s="36">
        <v>21121</v>
      </c>
      <c r="C29" s="36" t="s">
        <v>41</v>
      </c>
      <c r="D29" s="36" t="s">
        <v>42</v>
      </c>
      <c r="E29" s="36" t="s">
        <v>43</v>
      </c>
      <c r="F29" s="37">
        <v>2</v>
      </c>
      <c r="G29" s="37">
        <v>3</v>
      </c>
      <c r="H29" s="37">
        <v>2</v>
      </c>
      <c r="I29" s="37">
        <v>2</v>
      </c>
      <c r="J29" s="37">
        <v>3</v>
      </c>
      <c r="K29" s="38" t="s">
        <v>87</v>
      </c>
      <c r="L29" s="38" t="s">
        <v>45</v>
      </c>
      <c r="M29" s="38" t="s">
        <v>94</v>
      </c>
      <c r="N29" s="38">
        <v>2541</v>
      </c>
      <c r="O29" s="38" t="s">
        <v>47</v>
      </c>
      <c r="P29" s="38">
        <v>15</v>
      </c>
      <c r="Q29" s="38" t="s">
        <v>48</v>
      </c>
      <c r="R29" s="37">
        <v>1</v>
      </c>
      <c r="S29" s="37">
        <v>20</v>
      </c>
      <c r="T29" s="37">
        <v>150</v>
      </c>
      <c r="U29" s="96" t="s">
        <v>95</v>
      </c>
      <c r="V29" s="96" t="s">
        <v>96</v>
      </c>
      <c r="W29" s="96" t="s">
        <v>51</v>
      </c>
      <c r="X29" s="96" t="s">
        <v>92</v>
      </c>
      <c r="Y29" s="40">
        <v>650000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40">
        <v>0</v>
      </c>
      <c r="AG29" s="40">
        <v>0</v>
      </c>
      <c r="AH29" s="40">
        <v>0</v>
      </c>
      <c r="AI29" s="40">
        <f>1650000-1000000</f>
        <v>650000</v>
      </c>
      <c r="AJ29" s="40">
        <v>0</v>
      </c>
      <c r="AK29" s="40">
        <v>0</v>
      </c>
      <c r="AL29" s="41"/>
      <c r="AM29" s="31"/>
    </row>
    <row r="30" spans="1:39" s="42" customFormat="1" ht="24.95" customHeight="1" x14ac:dyDescent="0.25">
      <c r="A30" s="35"/>
      <c r="B30" s="43">
        <v>21121</v>
      </c>
      <c r="C30" s="36" t="s">
        <v>41</v>
      </c>
      <c r="D30" s="36" t="s">
        <v>42</v>
      </c>
      <c r="E30" s="36" t="s">
        <v>43</v>
      </c>
      <c r="F30" s="37">
        <v>2</v>
      </c>
      <c r="G30" s="37">
        <v>3</v>
      </c>
      <c r="H30" s="37">
        <v>2</v>
      </c>
      <c r="I30" s="37">
        <v>2</v>
      </c>
      <c r="J30" s="37">
        <v>3</v>
      </c>
      <c r="K30" s="36" t="s">
        <v>44</v>
      </c>
      <c r="L30" s="36" t="s">
        <v>45</v>
      </c>
      <c r="M30" s="36" t="s">
        <v>46</v>
      </c>
      <c r="N30" s="38" t="s">
        <v>97</v>
      </c>
      <c r="O30" s="36" t="s">
        <v>47</v>
      </c>
      <c r="P30" s="38">
        <v>15</v>
      </c>
      <c r="Q30" s="36" t="s">
        <v>48</v>
      </c>
      <c r="R30" s="37">
        <v>1</v>
      </c>
      <c r="S30" s="37">
        <v>20</v>
      </c>
      <c r="T30" s="37">
        <v>150</v>
      </c>
      <c r="U30" s="96"/>
      <c r="V30" s="96"/>
      <c r="W30" s="96"/>
      <c r="X30" s="96"/>
      <c r="Y30" s="40">
        <v>5350000</v>
      </c>
      <c r="Z30" s="40"/>
      <c r="AA30" s="40">
        <v>200000</v>
      </c>
      <c r="AB30" s="40"/>
      <c r="AC30" s="40">
        <v>500000</v>
      </c>
      <c r="AD30" s="40">
        <v>200000</v>
      </c>
      <c r="AE30" s="40"/>
      <c r="AF30" s="40">
        <v>500000</v>
      </c>
      <c r="AG30" s="40">
        <f>500000+1250000</f>
        <v>1750000</v>
      </c>
      <c r="AH30" s="40">
        <v>350000</v>
      </c>
      <c r="AI30" s="40">
        <f>1250000</f>
        <v>1250000</v>
      </c>
      <c r="AJ30" s="40">
        <v>600000</v>
      </c>
      <c r="AK30" s="40"/>
      <c r="AL30" s="41"/>
      <c r="AM30" s="31"/>
    </row>
    <row r="31" spans="1:39" ht="38.25" x14ac:dyDescent="0.25">
      <c r="A31" s="25"/>
      <c r="B31" s="32">
        <v>21121</v>
      </c>
      <c r="C31" s="32" t="s">
        <v>41</v>
      </c>
      <c r="D31" s="32" t="s">
        <v>42</v>
      </c>
      <c r="E31" s="32" t="s">
        <v>43</v>
      </c>
      <c r="F31" s="27">
        <v>2</v>
      </c>
      <c r="G31" s="27">
        <v>3</v>
      </c>
      <c r="H31" s="27">
        <v>2</v>
      </c>
      <c r="I31" s="27">
        <v>2</v>
      </c>
      <c r="J31" s="27">
        <v>3</v>
      </c>
      <c r="K31" s="33" t="s">
        <v>87</v>
      </c>
      <c r="L31" s="33" t="s">
        <v>45</v>
      </c>
      <c r="M31" s="33" t="s">
        <v>88</v>
      </c>
      <c r="N31" s="33">
        <v>2541</v>
      </c>
      <c r="O31" s="33" t="s">
        <v>47</v>
      </c>
      <c r="P31" s="33">
        <v>15</v>
      </c>
      <c r="Q31" s="33" t="s">
        <v>48</v>
      </c>
      <c r="R31" s="27">
        <v>1</v>
      </c>
      <c r="S31" s="27">
        <v>20</v>
      </c>
      <c r="T31" s="27">
        <v>150</v>
      </c>
      <c r="U31" s="34" t="s">
        <v>95</v>
      </c>
      <c r="V31" s="34" t="s">
        <v>98</v>
      </c>
      <c r="W31" s="34" t="s">
        <v>99</v>
      </c>
      <c r="X31" s="34" t="s">
        <v>92</v>
      </c>
      <c r="Y31" s="29">
        <v>22000000</v>
      </c>
      <c r="Z31" s="29">
        <v>0</v>
      </c>
      <c r="AA31" s="29">
        <v>2295800</v>
      </c>
      <c r="AB31" s="29">
        <v>1545800</v>
      </c>
      <c r="AC31" s="29">
        <v>2191600</v>
      </c>
      <c r="AD31" s="29">
        <v>1545800</v>
      </c>
      <c r="AE31" s="29">
        <v>2295800</v>
      </c>
      <c r="AF31" s="29">
        <v>1345800</v>
      </c>
      <c r="AG31" s="29">
        <v>2295800</v>
      </c>
      <c r="AH31" s="29">
        <v>1795800</v>
      </c>
      <c r="AI31" s="29">
        <v>2095800</v>
      </c>
      <c r="AJ31" s="29">
        <v>2295800</v>
      </c>
      <c r="AK31" s="29">
        <v>2296200</v>
      </c>
      <c r="AL31" s="30"/>
      <c r="AM31" s="31"/>
    </row>
    <row r="32" spans="1:39" ht="38.25" x14ac:dyDescent="0.25">
      <c r="A32" s="25"/>
      <c r="B32" s="32">
        <v>21121</v>
      </c>
      <c r="C32" s="32" t="s">
        <v>41</v>
      </c>
      <c r="D32" s="32" t="s">
        <v>42</v>
      </c>
      <c r="E32" s="32" t="s">
        <v>43</v>
      </c>
      <c r="F32" s="27">
        <v>2</v>
      </c>
      <c r="G32" s="27">
        <v>3</v>
      </c>
      <c r="H32" s="27">
        <v>2</v>
      </c>
      <c r="I32" s="27">
        <v>2</v>
      </c>
      <c r="J32" s="27">
        <v>3</v>
      </c>
      <c r="K32" s="33" t="s">
        <v>87</v>
      </c>
      <c r="L32" s="33" t="s">
        <v>45</v>
      </c>
      <c r="M32" s="33" t="s">
        <v>88</v>
      </c>
      <c r="N32" s="33">
        <v>2541</v>
      </c>
      <c r="O32" s="33" t="s">
        <v>47</v>
      </c>
      <c r="P32" s="33">
        <v>15</v>
      </c>
      <c r="Q32" s="33" t="s">
        <v>48</v>
      </c>
      <c r="R32" s="27">
        <v>1</v>
      </c>
      <c r="S32" s="27">
        <v>20</v>
      </c>
      <c r="T32" s="27">
        <v>150</v>
      </c>
      <c r="U32" s="34" t="s">
        <v>95</v>
      </c>
      <c r="V32" s="34" t="s">
        <v>100</v>
      </c>
      <c r="W32" s="34" t="s">
        <v>51</v>
      </c>
      <c r="X32" s="34" t="s">
        <v>92</v>
      </c>
      <c r="Y32" s="29">
        <v>2750000</v>
      </c>
      <c r="Z32" s="29">
        <v>750000</v>
      </c>
      <c r="AA32" s="29">
        <v>0</v>
      </c>
      <c r="AB32" s="29">
        <v>500000</v>
      </c>
      <c r="AC32" s="29">
        <v>0</v>
      </c>
      <c r="AD32" s="29">
        <v>500000</v>
      </c>
      <c r="AE32" s="29">
        <v>0</v>
      </c>
      <c r="AF32" s="29">
        <v>500000</v>
      </c>
      <c r="AG32" s="29">
        <v>0</v>
      </c>
      <c r="AH32" s="29">
        <v>500000</v>
      </c>
      <c r="AI32" s="29">
        <v>0</v>
      </c>
      <c r="AJ32" s="29">
        <v>0</v>
      </c>
      <c r="AK32" s="29">
        <v>0</v>
      </c>
      <c r="AL32" s="30"/>
      <c r="AM32" s="31"/>
    </row>
    <row r="33" spans="1:39" s="42" customFormat="1" ht="38.25" x14ac:dyDescent="0.25">
      <c r="A33" s="35"/>
      <c r="B33" s="36">
        <v>21121</v>
      </c>
      <c r="C33" s="36" t="s">
        <v>41</v>
      </c>
      <c r="D33" s="36" t="s">
        <v>42</v>
      </c>
      <c r="E33" s="36" t="s">
        <v>43</v>
      </c>
      <c r="F33" s="37">
        <v>2</v>
      </c>
      <c r="G33" s="37">
        <v>3</v>
      </c>
      <c r="H33" s="37">
        <v>2</v>
      </c>
      <c r="I33" s="37">
        <v>2</v>
      </c>
      <c r="J33" s="37">
        <v>3</v>
      </c>
      <c r="K33" s="38" t="s">
        <v>87</v>
      </c>
      <c r="L33" s="38" t="s">
        <v>45</v>
      </c>
      <c r="M33" s="38" t="s">
        <v>88</v>
      </c>
      <c r="N33" s="38">
        <v>2541</v>
      </c>
      <c r="O33" s="38" t="s">
        <v>47</v>
      </c>
      <c r="P33" s="38">
        <v>15</v>
      </c>
      <c r="Q33" s="38" t="s">
        <v>48</v>
      </c>
      <c r="R33" s="37">
        <v>1</v>
      </c>
      <c r="S33" s="37">
        <v>20</v>
      </c>
      <c r="T33" s="37">
        <v>150</v>
      </c>
      <c r="U33" s="39" t="s">
        <v>95</v>
      </c>
      <c r="V33" s="39" t="s">
        <v>101</v>
      </c>
      <c r="W33" s="39" t="s">
        <v>51</v>
      </c>
      <c r="X33" s="39" t="s">
        <v>52</v>
      </c>
      <c r="Y33" s="40">
        <v>300000</v>
      </c>
      <c r="Z33" s="40">
        <v>295800</v>
      </c>
      <c r="AA33" s="40">
        <v>0</v>
      </c>
      <c r="AB33" s="40">
        <v>0</v>
      </c>
      <c r="AC33" s="40">
        <f>104200-100000</f>
        <v>4200</v>
      </c>
      <c r="AD33" s="40"/>
      <c r="AE33" s="40">
        <v>0</v>
      </c>
      <c r="AF33" s="40">
        <v>0</v>
      </c>
      <c r="AG33" s="40"/>
      <c r="AH33" s="40">
        <v>0</v>
      </c>
      <c r="AI33" s="40">
        <v>0</v>
      </c>
      <c r="AJ33" s="40">
        <v>0</v>
      </c>
      <c r="AK33" s="40">
        <v>0</v>
      </c>
      <c r="AL33" s="41"/>
      <c r="AM33" s="31"/>
    </row>
    <row r="34" spans="1:39" s="42" customFormat="1" ht="24.95" customHeight="1" x14ac:dyDescent="0.25">
      <c r="A34" s="35"/>
      <c r="B34" s="36">
        <v>21121</v>
      </c>
      <c r="C34" s="36" t="s">
        <v>41</v>
      </c>
      <c r="D34" s="36" t="s">
        <v>42</v>
      </c>
      <c r="E34" s="36" t="s">
        <v>43</v>
      </c>
      <c r="F34" s="37">
        <v>2</v>
      </c>
      <c r="G34" s="37">
        <v>3</v>
      </c>
      <c r="H34" s="37">
        <v>2</v>
      </c>
      <c r="I34" s="37">
        <v>2</v>
      </c>
      <c r="J34" s="37">
        <v>3</v>
      </c>
      <c r="K34" s="38" t="s">
        <v>87</v>
      </c>
      <c r="L34" s="38" t="s">
        <v>45</v>
      </c>
      <c r="M34" s="38" t="s">
        <v>94</v>
      </c>
      <c r="N34" s="38">
        <v>2541</v>
      </c>
      <c r="O34" s="38" t="s">
        <v>47</v>
      </c>
      <c r="P34" s="38">
        <v>15</v>
      </c>
      <c r="Q34" s="38" t="s">
        <v>48</v>
      </c>
      <c r="R34" s="37">
        <v>1</v>
      </c>
      <c r="S34" s="37">
        <v>20</v>
      </c>
      <c r="T34" s="37">
        <v>150</v>
      </c>
      <c r="U34" s="96" t="s">
        <v>95</v>
      </c>
      <c r="V34" s="96" t="s">
        <v>102</v>
      </c>
      <c r="W34" s="96" t="s">
        <v>51</v>
      </c>
      <c r="X34" s="96" t="s">
        <v>92</v>
      </c>
      <c r="Y34" s="40">
        <v>1000000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0</v>
      </c>
      <c r="AF34" s="40">
        <v>0</v>
      </c>
      <c r="AG34" s="40">
        <v>0</v>
      </c>
      <c r="AH34" s="40">
        <v>0</v>
      </c>
      <c r="AI34" s="40">
        <v>1000000</v>
      </c>
      <c r="AJ34" s="40"/>
      <c r="AK34" s="40"/>
      <c r="AL34" s="41"/>
      <c r="AM34" s="31"/>
    </row>
    <row r="35" spans="1:39" s="42" customFormat="1" ht="24.95" customHeight="1" x14ac:dyDescent="0.25">
      <c r="A35" s="35"/>
      <c r="B35" s="36">
        <v>21121</v>
      </c>
      <c r="C35" s="36" t="s">
        <v>41</v>
      </c>
      <c r="D35" s="36" t="s">
        <v>42</v>
      </c>
      <c r="E35" s="36" t="s">
        <v>43</v>
      </c>
      <c r="F35" s="37">
        <v>2</v>
      </c>
      <c r="G35" s="37">
        <v>3</v>
      </c>
      <c r="H35" s="37">
        <v>2</v>
      </c>
      <c r="I35" s="37">
        <v>2</v>
      </c>
      <c r="J35" s="37">
        <v>3</v>
      </c>
      <c r="K35" s="38" t="s">
        <v>87</v>
      </c>
      <c r="L35" s="38" t="s">
        <v>45</v>
      </c>
      <c r="M35" s="38" t="s">
        <v>88</v>
      </c>
      <c r="N35" s="38">
        <v>2541</v>
      </c>
      <c r="O35" s="38" t="s">
        <v>47</v>
      </c>
      <c r="P35" s="38">
        <v>15</v>
      </c>
      <c r="Q35" s="38" t="s">
        <v>48</v>
      </c>
      <c r="R35" s="37">
        <v>1</v>
      </c>
      <c r="S35" s="37">
        <v>20</v>
      </c>
      <c r="T35" s="37">
        <v>150</v>
      </c>
      <c r="U35" s="96"/>
      <c r="V35" s="96"/>
      <c r="W35" s="96"/>
      <c r="X35" s="96"/>
      <c r="Y35" s="40">
        <v>2500000</v>
      </c>
      <c r="Z35" s="40">
        <f>250000+1000000</f>
        <v>1250000</v>
      </c>
      <c r="AA35" s="40">
        <v>0</v>
      </c>
      <c r="AB35" s="40">
        <v>250000</v>
      </c>
      <c r="AC35" s="40">
        <v>100000</v>
      </c>
      <c r="AD35" s="40">
        <v>250000</v>
      </c>
      <c r="AE35" s="40">
        <v>0</v>
      </c>
      <c r="AF35" s="40">
        <f>250000+200000</f>
        <v>450000</v>
      </c>
      <c r="AG35" s="40">
        <v>0</v>
      </c>
      <c r="AH35" s="40">
        <v>0</v>
      </c>
      <c r="AI35" s="40">
        <v>200000</v>
      </c>
      <c r="AJ35" s="40">
        <v>0</v>
      </c>
      <c r="AK35" s="40">
        <v>0</v>
      </c>
      <c r="AL35" s="41"/>
      <c r="AM35" s="31"/>
    </row>
    <row r="36" spans="1:39" ht="25.5" x14ac:dyDescent="0.25">
      <c r="A36" s="25"/>
      <c r="B36" s="32">
        <v>21121</v>
      </c>
      <c r="C36" s="32" t="s">
        <v>41</v>
      </c>
      <c r="D36" s="32" t="s">
        <v>42</v>
      </c>
      <c r="E36" s="32" t="s">
        <v>43</v>
      </c>
      <c r="F36" s="27">
        <v>2</v>
      </c>
      <c r="G36" s="27">
        <v>3</v>
      </c>
      <c r="H36" s="27">
        <v>2</v>
      </c>
      <c r="I36" s="27">
        <v>2</v>
      </c>
      <c r="J36" s="27">
        <v>3</v>
      </c>
      <c r="K36" s="33" t="s">
        <v>87</v>
      </c>
      <c r="L36" s="33" t="s">
        <v>45</v>
      </c>
      <c r="M36" s="33" t="s">
        <v>88</v>
      </c>
      <c r="N36" s="33">
        <v>2541</v>
      </c>
      <c r="O36" s="33" t="s">
        <v>47</v>
      </c>
      <c r="P36" s="33">
        <v>14</v>
      </c>
      <c r="Q36" s="33" t="s">
        <v>55</v>
      </c>
      <c r="R36" s="27">
        <v>1</v>
      </c>
      <c r="S36" s="27">
        <v>20</v>
      </c>
      <c r="T36" s="27">
        <v>150</v>
      </c>
      <c r="U36" s="34" t="s">
        <v>95</v>
      </c>
      <c r="V36" s="34" t="s">
        <v>103</v>
      </c>
      <c r="W36" s="34" t="s">
        <v>58</v>
      </c>
      <c r="X36" s="34" t="s">
        <v>59</v>
      </c>
      <c r="Y36" s="29">
        <v>35000</v>
      </c>
      <c r="Z36" s="29">
        <v>0</v>
      </c>
      <c r="AA36" s="29">
        <v>0</v>
      </c>
      <c r="AB36" s="29">
        <v>0</v>
      </c>
      <c r="AC36" s="29">
        <v>35000</v>
      </c>
      <c r="AD36" s="29">
        <v>0</v>
      </c>
      <c r="AE36" s="29">
        <v>0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0</v>
      </c>
      <c r="AL36" s="30"/>
      <c r="AM36" s="31"/>
    </row>
    <row r="37" spans="1:39" ht="25.5" x14ac:dyDescent="0.25">
      <c r="A37" s="25"/>
      <c r="B37" s="32">
        <v>21121</v>
      </c>
      <c r="C37" s="32" t="s">
        <v>41</v>
      </c>
      <c r="D37" s="32" t="s">
        <v>42</v>
      </c>
      <c r="E37" s="32" t="s">
        <v>43</v>
      </c>
      <c r="F37" s="27">
        <v>2</v>
      </c>
      <c r="G37" s="27">
        <v>3</v>
      </c>
      <c r="H37" s="27">
        <v>2</v>
      </c>
      <c r="I37" s="27">
        <v>2</v>
      </c>
      <c r="J37" s="27">
        <v>3</v>
      </c>
      <c r="K37" s="33" t="s">
        <v>87</v>
      </c>
      <c r="L37" s="33" t="s">
        <v>45</v>
      </c>
      <c r="M37" s="33" t="s">
        <v>88</v>
      </c>
      <c r="N37" s="33">
        <v>2541</v>
      </c>
      <c r="O37" s="33" t="s">
        <v>47</v>
      </c>
      <c r="P37" s="33">
        <v>14</v>
      </c>
      <c r="Q37" s="33" t="s">
        <v>55</v>
      </c>
      <c r="R37" s="27">
        <v>1</v>
      </c>
      <c r="S37" s="27">
        <v>20</v>
      </c>
      <c r="T37" s="27">
        <v>150</v>
      </c>
      <c r="U37" s="34" t="s">
        <v>95</v>
      </c>
      <c r="V37" s="34" t="s">
        <v>104</v>
      </c>
      <c r="W37" s="34" t="s">
        <v>58</v>
      </c>
      <c r="X37" s="34" t="s">
        <v>59</v>
      </c>
      <c r="Y37" s="29">
        <v>35000</v>
      </c>
      <c r="Z37" s="29">
        <v>0</v>
      </c>
      <c r="AA37" s="29">
        <v>0</v>
      </c>
      <c r="AB37" s="29">
        <v>0</v>
      </c>
      <c r="AC37" s="29">
        <v>0</v>
      </c>
      <c r="AD37" s="29">
        <v>35000</v>
      </c>
      <c r="AE37" s="29">
        <v>0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0</v>
      </c>
      <c r="AL37" s="30"/>
      <c r="AM37" s="31"/>
    </row>
    <row r="38" spans="1:39" ht="38.25" x14ac:dyDescent="0.25">
      <c r="A38" s="25"/>
      <c r="B38" s="32">
        <v>21121</v>
      </c>
      <c r="C38" s="32" t="s">
        <v>41</v>
      </c>
      <c r="D38" s="32" t="s">
        <v>42</v>
      </c>
      <c r="E38" s="32" t="s">
        <v>43</v>
      </c>
      <c r="F38" s="27">
        <v>2</v>
      </c>
      <c r="G38" s="27">
        <v>3</v>
      </c>
      <c r="H38" s="27">
        <v>2</v>
      </c>
      <c r="I38" s="27">
        <v>2</v>
      </c>
      <c r="J38" s="27">
        <v>3</v>
      </c>
      <c r="K38" s="33" t="s">
        <v>87</v>
      </c>
      <c r="L38" s="33" t="s">
        <v>45</v>
      </c>
      <c r="M38" s="33" t="s">
        <v>88</v>
      </c>
      <c r="N38" s="33">
        <v>2551</v>
      </c>
      <c r="O38" s="33" t="s">
        <v>47</v>
      </c>
      <c r="P38" s="33">
        <v>15</v>
      </c>
      <c r="Q38" s="33" t="s">
        <v>48</v>
      </c>
      <c r="R38" s="27">
        <v>1</v>
      </c>
      <c r="S38" s="27">
        <v>20</v>
      </c>
      <c r="T38" s="27">
        <v>150</v>
      </c>
      <c r="U38" s="34" t="s">
        <v>105</v>
      </c>
      <c r="V38" s="34" t="s">
        <v>106</v>
      </c>
      <c r="W38" s="34" t="s">
        <v>99</v>
      </c>
      <c r="X38" s="34" t="s">
        <v>52</v>
      </c>
      <c r="Y38" s="29">
        <v>500000</v>
      </c>
      <c r="Z38" s="29">
        <v>41700</v>
      </c>
      <c r="AA38" s="29">
        <v>41700</v>
      </c>
      <c r="AB38" s="29">
        <v>41700</v>
      </c>
      <c r="AC38" s="29">
        <v>41700</v>
      </c>
      <c r="AD38" s="29">
        <v>41700</v>
      </c>
      <c r="AE38" s="29">
        <v>41700</v>
      </c>
      <c r="AF38" s="29">
        <v>41700</v>
      </c>
      <c r="AG38" s="29">
        <v>41700</v>
      </c>
      <c r="AH38" s="29">
        <v>41700</v>
      </c>
      <c r="AI38" s="29">
        <v>41700</v>
      </c>
      <c r="AJ38" s="29">
        <v>41700</v>
      </c>
      <c r="AK38" s="29">
        <v>41300</v>
      </c>
      <c r="AL38" s="30"/>
      <c r="AM38" s="31"/>
    </row>
    <row r="39" spans="1:39" ht="102" x14ac:dyDescent="0.25">
      <c r="A39" s="25"/>
      <c r="B39" s="32">
        <v>21121</v>
      </c>
      <c r="C39" s="32" t="s">
        <v>41</v>
      </c>
      <c r="D39" s="32" t="s">
        <v>42</v>
      </c>
      <c r="E39" s="32" t="s">
        <v>43</v>
      </c>
      <c r="F39" s="27">
        <v>2</v>
      </c>
      <c r="G39" s="27">
        <v>3</v>
      </c>
      <c r="H39" s="27">
        <v>2</v>
      </c>
      <c r="I39" s="27">
        <v>2</v>
      </c>
      <c r="J39" s="27">
        <v>3</v>
      </c>
      <c r="K39" s="33" t="s">
        <v>44</v>
      </c>
      <c r="L39" s="33" t="s">
        <v>45</v>
      </c>
      <c r="M39" s="33" t="s">
        <v>46</v>
      </c>
      <c r="N39" s="33">
        <v>2561</v>
      </c>
      <c r="O39" s="33" t="s">
        <v>47</v>
      </c>
      <c r="P39" s="33">
        <v>14</v>
      </c>
      <c r="Q39" s="33" t="s">
        <v>55</v>
      </c>
      <c r="R39" s="27">
        <v>1</v>
      </c>
      <c r="S39" s="27">
        <v>20</v>
      </c>
      <c r="T39" s="27">
        <v>150</v>
      </c>
      <c r="U39" s="34" t="s">
        <v>107</v>
      </c>
      <c r="V39" s="34" t="s">
        <v>108</v>
      </c>
      <c r="W39" s="34" t="s">
        <v>58</v>
      </c>
      <c r="X39" s="34" t="s">
        <v>59</v>
      </c>
      <c r="Y39" s="29">
        <v>50000</v>
      </c>
      <c r="Z39" s="29">
        <v>0</v>
      </c>
      <c r="AA39" s="29">
        <v>0</v>
      </c>
      <c r="AB39" s="29">
        <v>0</v>
      </c>
      <c r="AC39" s="29">
        <v>0</v>
      </c>
      <c r="AD39" s="29">
        <v>0</v>
      </c>
      <c r="AE39" s="29">
        <v>0</v>
      </c>
      <c r="AF39" s="29">
        <v>0</v>
      </c>
      <c r="AG39" s="29">
        <v>0</v>
      </c>
      <c r="AH39" s="29">
        <v>0</v>
      </c>
      <c r="AI39" s="29">
        <v>50000</v>
      </c>
      <c r="AJ39" s="29">
        <v>0</v>
      </c>
      <c r="AK39" s="29">
        <v>0</v>
      </c>
      <c r="AL39" s="30"/>
      <c r="AM39" s="31"/>
    </row>
    <row r="40" spans="1:39" s="42" customFormat="1" ht="242.25" x14ac:dyDescent="0.25">
      <c r="A40" s="35"/>
      <c r="B40" s="36">
        <v>21121</v>
      </c>
      <c r="C40" s="36" t="s">
        <v>41</v>
      </c>
      <c r="D40" s="36" t="s">
        <v>42</v>
      </c>
      <c r="E40" s="36" t="s">
        <v>43</v>
      </c>
      <c r="F40" s="37">
        <v>2</v>
      </c>
      <c r="G40" s="37">
        <v>3</v>
      </c>
      <c r="H40" s="37">
        <v>2</v>
      </c>
      <c r="I40" s="37">
        <v>2</v>
      </c>
      <c r="J40" s="37">
        <v>3</v>
      </c>
      <c r="K40" s="38" t="s">
        <v>44</v>
      </c>
      <c r="L40" s="38" t="s">
        <v>45</v>
      </c>
      <c r="M40" s="38" t="s">
        <v>46</v>
      </c>
      <c r="N40" s="38">
        <v>2591</v>
      </c>
      <c r="O40" s="38" t="s">
        <v>47</v>
      </c>
      <c r="P40" s="38">
        <v>14</v>
      </c>
      <c r="Q40" s="38" t="s">
        <v>55</v>
      </c>
      <c r="R40" s="37">
        <v>1</v>
      </c>
      <c r="S40" s="37">
        <v>20</v>
      </c>
      <c r="T40" s="37">
        <v>150</v>
      </c>
      <c r="U40" s="39" t="s">
        <v>109</v>
      </c>
      <c r="V40" s="39" t="s">
        <v>110</v>
      </c>
      <c r="W40" s="39" t="s">
        <v>58</v>
      </c>
      <c r="X40" s="39" t="s">
        <v>59</v>
      </c>
      <c r="Y40" s="40">
        <v>20000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0</v>
      </c>
      <c r="AF40" s="40">
        <v>0</v>
      </c>
      <c r="AG40" s="40">
        <v>0</v>
      </c>
      <c r="AH40" s="40">
        <v>0</v>
      </c>
      <c r="AI40" s="40">
        <f>100000-80000</f>
        <v>20000</v>
      </c>
      <c r="AJ40" s="40">
        <v>0</v>
      </c>
      <c r="AK40" s="40">
        <v>0</v>
      </c>
      <c r="AL40" s="41"/>
      <c r="AM40" s="31"/>
    </row>
    <row r="41" spans="1:39" s="42" customFormat="1" ht="89.25" x14ac:dyDescent="0.25">
      <c r="A41" s="35"/>
      <c r="B41" s="36">
        <v>21121</v>
      </c>
      <c r="C41" s="36" t="s">
        <v>41</v>
      </c>
      <c r="D41" s="36" t="s">
        <v>42</v>
      </c>
      <c r="E41" s="36" t="s">
        <v>43</v>
      </c>
      <c r="F41" s="37">
        <v>2</v>
      </c>
      <c r="G41" s="37">
        <v>3</v>
      </c>
      <c r="H41" s="37">
        <v>2</v>
      </c>
      <c r="I41" s="37">
        <v>2</v>
      </c>
      <c r="J41" s="37">
        <v>3</v>
      </c>
      <c r="K41" s="38" t="s">
        <v>44</v>
      </c>
      <c r="L41" s="38" t="s">
        <v>45</v>
      </c>
      <c r="M41" s="38" t="s">
        <v>46</v>
      </c>
      <c r="N41" s="38">
        <v>2611</v>
      </c>
      <c r="O41" s="38" t="s">
        <v>47</v>
      </c>
      <c r="P41" s="38">
        <v>14</v>
      </c>
      <c r="Q41" s="38" t="s">
        <v>55</v>
      </c>
      <c r="R41" s="37">
        <v>1</v>
      </c>
      <c r="S41" s="37">
        <v>20</v>
      </c>
      <c r="T41" s="37">
        <v>150</v>
      </c>
      <c r="U41" s="39" t="s">
        <v>111</v>
      </c>
      <c r="V41" s="39" t="s">
        <v>112</v>
      </c>
      <c r="W41" s="39" t="s">
        <v>113</v>
      </c>
      <c r="X41" s="39" t="s">
        <v>59</v>
      </c>
      <c r="Y41" s="40">
        <v>200000</v>
      </c>
      <c r="Z41" s="40">
        <f>250000-50000</f>
        <v>200000</v>
      </c>
      <c r="AA41" s="40">
        <v>0</v>
      </c>
      <c r="AB41" s="40">
        <v>0</v>
      </c>
      <c r="AC41" s="40">
        <v>0</v>
      </c>
      <c r="AD41" s="40">
        <v>0</v>
      </c>
      <c r="AE41" s="40">
        <v>0</v>
      </c>
      <c r="AF41" s="40">
        <v>0</v>
      </c>
      <c r="AG41" s="40">
        <v>0</v>
      </c>
      <c r="AH41" s="40">
        <v>0</v>
      </c>
      <c r="AI41" s="40">
        <v>0</v>
      </c>
      <c r="AJ41" s="40">
        <v>0</v>
      </c>
      <c r="AK41" s="40">
        <v>0</v>
      </c>
      <c r="AL41" s="41"/>
      <c r="AM41" s="31"/>
    </row>
    <row r="42" spans="1:39" s="42" customFormat="1" ht="102" x14ac:dyDescent="0.25">
      <c r="A42" s="35"/>
      <c r="B42" s="36">
        <v>21121</v>
      </c>
      <c r="C42" s="36" t="s">
        <v>41</v>
      </c>
      <c r="D42" s="36" t="s">
        <v>42</v>
      </c>
      <c r="E42" s="36" t="s">
        <v>43</v>
      </c>
      <c r="F42" s="37">
        <v>2</v>
      </c>
      <c r="G42" s="37">
        <v>3</v>
      </c>
      <c r="H42" s="37">
        <v>2</v>
      </c>
      <c r="I42" s="37">
        <v>2</v>
      </c>
      <c r="J42" s="37">
        <v>3</v>
      </c>
      <c r="K42" s="38" t="s">
        <v>44</v>
      </c>
      <c r="L42" s="38" t="s">
        <v>45</v>
      </c>
      <c r="M42" s="38" t="s">
        <v>46</v>
      </c>
      <c r="N42" s="38">
        <v>2612</v>
      </c>
      <c r="O42" s="38" t="s">
        <v>47</v>
      </c>
      <c r="P42" s="38">
        <v>14</v>
      </c>
      <c r="Q42" s="38" t="s">
        <v>55</v>
      </c>
      <c r="R42" s="37">
        <v>1</v>
      </c>
      <c r="S42" s="37">
        <v>20</v>
      </c>
      <c r="T42" s="37">
        <v>150</v>
      </c>
      <c r="U42" s="39" t="s">
        <v>114</v>
      </c>
      <c r="V42" s="39" t="s">
        <v>115</v>
      </c>
      <c r="W42" s="39" t="s">
        <v>113</v>
      </c>
      <c r="X42" s="39" t="s">
        <v>59</v>
      </c>
      <c r="Y42" s="40">
        <v>200000</v>
      </c>
      <c r="Z42" s="40">
        <v>0</v>
      </c>
      <c r="AA42" s="40">
        <f>250000-50000</f>
        <v>200000</v>
      </c>
      <c r="AB42" s="40">
        <v>0</v>
      </c>
      <c r="AC42" s="40">
        <v>0</v>
      </c>
      <c r="AD42" s="40">
        <v>0</v>
      </c>
      <c r="AE42" s="40">
        <v>0</v>
      </c>
      <c r="AF42" s="40">
        <v>0</v>
      </c>
      <c r="AG42" s="40">
        <v>0</v>
      </c>
      <c r="AH42" s="40">
        <v>0</v>
      </c>
      <c r="AI42" s="40">
        <v>0</v>
      </c>
      <c r="AJ42" s="40">
        <v>0</v>
      </c>
      <c r="AK42" s="40">
        <v>0</v>
      </c>
      <c r="AL42" s="41"/>
      <c r="AM42" s="31"/>
    </row>
    <row r="43" spans="1:39" s="42" customFormat="1" ht="102" x14ac:dyDescent="0.25">
      <c r="A43" s="44"/>
      <c r="B43" s="43">
        <v>21121</v>
      </c>
      <c r="C43" s="36" t="s">
        <v>41</v>
      </c>
      <c r="D43" s="36" t="s">
        <v>42</v>
      </c>
      <c r="E43" s="36" t="s">
        <v>43</v>
      </c>
      <c r="F43" s="37">
        <v>2</v>
      </c>
      <c r="G43" s="37">
        <v>3</v>
      </c>
      <c r="H43" s="37">
        <v>2</v>
      </c>
      <c r="I43" s="37">
        <v>2</v>
      </c>
      <c r="J43" s="37">
        <v>3</v>
      </c>
      <c r="K43" s="36" t="s">
        <v>44</v>
      </c>
      <c r="L43" s="36" t="s">
        <v>45</v>
      </c>
      <c r="M43" s="36" t="s">
        <v>46</v>
      </c>
      <c r="N43" s="36">
        <v>2614</v>
      </c>
      <c r="O43" s="36" t="s">
        <v>47</v>
      </c>
      <c r="P43" s="38">
        <v>14</v>
      </c>
      <c r="Q43" s="36" t="s">
        <v>55</v>
      </c>
      <c r="R43" s="37">
        <v>1</v>
      </c>
      <c r="S43" s="37">
        <v>20</v>
      </c>
      <c r="T43" s="37">
        <v>150</v>
      </c>
      <c r="U43" s="39" t="s">
        <v>116</v>
      </c>
      <c r="V43" s="39" t="s">
        <v>117</v>
      </c>
      <c r="W43" s="39" t="s">
        <v>58</v>
      </c>
      <c r="X43" s="39" t="s">
        <v>59</v>
      </c>
      <c r="Y43" s="40">
        <v>150000</v>
      </c>
      <c r="Z43" s="40">
        <v>50000</v>
      </c>
      <c r="AA43" s="40">
        <v>50000</v>
      </c>
      <c r="AB43" s="40">
        <v>20000</v>
      </c>
      <c r="AC43" s="40">
        <v>0</v>
      </c>
      <c r="AD43" s="40">
        <v>0</v>
      </c>
      <c r="AE43" s="40">
        <v>0</v>
      </c>
      <c r="AF43" s="40">
        <v>15000</v>
      </c>
      <c r="AG43" s="40">
        <v>15000</v>
      </c>
      <c r="AH43" s="40">
        <v>0</v>
      </c>
      <c r="AI43" s="40">
        <v>0</v>
      </c>
      <c r="AJ43" s="40">
        <v>0</v>
      </c>
      <c r="AK43" s="40">
        <v>0</v>
      </c>
      <c r="AL43" s="41"/>
      <c r="AM43" s="31"/>
    </row>
    <row r="44" spans="1:39" ht="51" x14ac:dyDescent="0.25">
      <c r="A44" s="45"/>
      <c r="B44" s="46">
        <v>21121</v>
      </c>
      <c r="C44" s="32" t="s">
        <v>41</v>
      </c>
      <c r="D44" s="32" t="s">
        <v>42</v>
      </c>
      <c r="E44" s="32" t="s">
        <v>43</v>
      </c>
      <c r="F44" s="27">
        <v>2</v>
      </c>
      <c r="G44" s="27">
        <v>3</v>
      </c>
      <c r="H44" s="27">
        <v>2</v>
      </c>
      <c r="I44" s="27">
        <v>2</v>
      </c>
      <c r="J44" s="27">
        <v>3</v>
      </c>
      <c r="K44" s="32" t="s">
        <v>44</v>
      </c>
      <c r="L44" s="32" t="s">
        <v>45</v>
      </c>
      <c r="M44" s="32" t="s">
        <v>46</v>
      </c>
      <c r="N44" s="32">
        <v>2614</v>
      </c>
      <c r="O44" s="32" t="s">
        <v>47</v>
      </c>
      <c r="P44" s="33">
        <v>15</v>
      </c>
      <c r="Q44" s="32" t="s">
        <v>48</v>
      </c>
      <c r="R44" s="27">
        <v>1</v>
      </c>
      <c r="S44" s="27">
        <v>20</v>
      </c>
      <c r="T44" s="27">
        <v>150</v>
      </c>
      <c r="U44" s="34" t="s">
        <v>116</v>
      </c>
      <c r="V44" s="34" t="s">
        <v>118</v>
      </c>
      <c r="W44" s="34" t="s">
        <v>51</v>
      </c>
      <c r="X44" s="34" t="s">
        <v>52</v>
      </c>
      <c r="Y44" s="29">
        <v>700000</v>
      </c>
      <c r="Z44" s="29">
        <v>58300</v>
      </c>
      <c r="AA44" s="29">
        <v>58300</v>
      </c>
      <c r="AB44" s="29">
        <v>58300</v>
      </c>
      <c r="AC44" s="29">
        <v>58300</v>
      </c>
      <c r="AD44" s="29">
        <v>58300</v>
      </c>
      <c r="AE44" s="29">
        <v>58300</v>
      </c>
      <c r="AF44" s="29">
        <v>58300</v>
      </c>
      <c r="AG44" s="29">
        <v>58300</v>
      </c>
      <c r="AH44" s="29">
        <v>58300</v>
      </c>
      <c r="AI44" s="29">
        <v>58300</v>
      </c>
      <c r="AJ44" s="29">
        <v>58300</v>
      </c>
      <c r="AK44" s="29">
        <v>58700</v>
      </c>
      <c r="AL44" s="30"/>
      <c r="AM44" s="31"/>
    </row>
    <row r="45" spans="1:39" s="42" customFormat="1" ht="51" x14ac:dyDescent="0.25">
      <c r="A45" s="44"/>
      <c r="B45" s="43">
        <v>21121</v>
      </c>
      <c r="C45" s="36" t="s">
        <v>41</v>
      </c>
      <c r="D45" s="36" t="s">
        <v>42</v>
      </c>
      <c r="E45" s="36" t="s">
        <v>43</v>
      </c>
      <c r="F45" s="37">
        <v>2</v>
      </c>
      <c r="G45" s="37">
        <v>3</v>
      </c>
      <c r="H45" s="37">
        <v>2</v>
      </c>
      <c r="I45" s="37">
        <v>2</v>
      </c>
      <c r="J45" s="37">
        <v>3</v>
      </c>
      <c r="K45" s="36" t="s">
        <v>44</v>
      </c>
      <c r="L45" s="36" t="s">
        <v>45</v>
      </c>
      <c r="M45" s="36" t="s">
        <v>46</v>
      </c>
      <c r="N45" s="36">
        <v>2711</v>
      </c>
      <c r="O45" s="36" t="s">
        <v>47</v>
      </c>
      <c r="P45" s="38">
        <v>15</v>
      </c>
      <c r="Q45" s="36" t="s">
        <v>48</v>
      </c>
      <c r="R45" s="37">
        <v>1</v>
      </c>
      <c r="S45" s="37">
        <v>20</v>
      </c>
      <c r="T45" s="37">
        <v>150</v>
      </c>
      <c r="U45" s="39" t="s">
        <v>119</v>
      </c>
      <c r="V45" s="39" t="s">
        <v>120</v>
      </c>
      <c r="W45" s="39" t="s">
        <v>51</v>
      </c>
      <c r="X45" s="39" t="s">
        <v>92</v>
      </c>
      <c r="Y45" s="40">
        <v>4500000</v>
      </c>
      <c r="Z45" s="40">
        <v>0</v>
      </c>
      <c r="AA45" s="40">
        <v>0</v>
      </c>
      <c r="AB45" s="40">
        <v>0</v>
      </c>
      <c r="AC45" s="40">
        <v>0</v>
      </c>
      <c r="AD45" s="40">
        <v>0</v>
      </c>
      <c r="AE45" s="40">
        <v>0</v>
      </c>
      <c r="AF45" s="40">
        <v>0</v>
      </c>
      <c r="AG45" s="40">
        <v>0</v>
      </c>
      <c r="AH45" s="40">
        <v>0</v>
      </c>
      <c r="AI45" s="40">
        <f>5750000-1250000</f>
        <v>4500000</v>
      </c>
      <c r="AJ45" s="40">
        <v>0</v>
      </c>
      <c r="AK45" s="40">
        <v>0</v>
      </c>
      <c r="AL45" s="41"/>
      <c r="AM45" s="31"/>
    </row>
    <row r="46" spans="1:39" s="42" customFormat="1" ht="25.5" x14ac:dyDescent="0.25">
      <c r="A46" s="44"/>
      <c r="B46" s="43">
        <v>21121</v>
      </c>
      <c r="C46" s="36" t="s">
        <v>41</v>
      </c>
      <c r="D46" s="36" t="s">
        <v>42</v>
      </c>
      <c r="E46" s="36" t="s">
        <v>43</v>
      </c>
      <c r="F46" s="37">
        <v>2</v>
      </c>
      <c r="G46" s="37">
        <v>3</v>
      </c>
      <c r="H46" s="37">
        <v>2</v>
      </c>
      <c r="I46" s="37">
        <v>2</v>
      </c>
      <c r="J46" s="37">
        <v>3</v>
      </c>
      <c r="K46" s="36" t="s">
        <v>44</v>
      </c>
      <c r="L46" s="36" t="s">
        <v>45</v>
      </c>
      <c r="M46" s="36" t="s">
        <v>46</v>
      </c>
      <c r="N46" s="36">
        <v>2721</v>
      </c>
      <c r="O46" s="36" t="s">
        <v>47</v>
      </c>
      <c r="P46" s="38">
        <v>15</v>
      </c>
      <c r="Q46" s="36" t="s">
        <v>48</v>
      </c>
      <c r="R46" s="37">
        <v>1</v>
      </c>
      <c r="S46" s="37">
        <v>20</v>
      </c>
      <c r="T46" s="37">
        <v>150</v>
      </c>
      <c r="U46" s="39" t="s">
        <v>121</v>
      </c>
      <c r="V46" s="39" t="s">
        <v>122</v>
      </c>
      <c r="W46" s="39" t="s">
        <v>51</v>
      </c>
      <c r="X46" s="39" t="s">
        <v>52</v>
      </c>
      <c r="Y46" s="40">
        <v>400000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0</v>
      </c>
      <c r="AF46" s="40">
        <v>0</v>
      </c>
      <c r="AG46" s="40">
        <v>0</v>
      </c>
      <c r="AH46" s="40">
        <v>400000</v>
      </c>
      <c r="AI46" s="40">
        <v>0</v>
      </c>
      <c r="AJ46" s="40">
        <v>0</v>
      </c>
      <c r="AK46" s="40">
        <v>0</v>
      </c>
      <c r="AL46" s="41"/>
      <c r="AM46" s="31"/>
    </row>
    <row r="47" spans="1:39" ht="89.25" x14ac:dyDescent="0.25">
      <c r="A47" s="45"/>
      <c r="B47" s="46">
        <v>21121</v>
      </c>
      <c r="C47" s="32" t="s">
        <v>41</v>
      </c>
      <c r="D47" s="32" t="s">
        <v>42</v>
      </c>
      <c r="E47" s="32" t="s">
        <v>43</v>
      </c>
      <c r="F47" s="27">
        <v>2</v>
      </c>
      <c r="G47" s="27">
        <v>3</v>
      </c>
      <c r="H47" s="27">
        <v>2</v>
      </c>
      <c r="I47" s="27">
        <v>2</v>
      </c>
      <c r="J47" s="27">
        <v>3</v>
      </c>
      <c r="K47" s="32" t="s">
        <v>44</v>
      </c>
      <c r="L47" s="32" t="s">
        <v>45</v>
      </c>
      <c r="M47" s="32" t="s">
        <v>46</v>
      </c>
      <c r="N47" s="32">
        <v>2751</v>
      </c>
      <c r="O47" s="32" t="s">
        <v>47</v>
      </c>
      <c r="P47" s="33">
        <v>14</v>
      </c>
      <c r="Q47" s="32" t="s">
        <v>55</v>
      </c>
      <c r="R47" s="27">
        <v>1</v>
      </c>
      <c r="S47" s="27">
        <v>20</v>
      </c>
      <c r="T47" s="27">
        <v>150</v>
      </c>
      <c r="U47" s="34" t="s">
        <v>123</v>
      </c>
      <c r="V47" s="34" t="s">
        <v>124</v>
      </c>
      <c r="W47" s="34" t="s">
        <v>58</v>
      </c>
      <c r="X47" s="34" t="s">
        <v>59</v>
      </c>
      <c r="Y47" s="29">
        <v>50000</v>
      </c>
      <c r="Z47" s="29">
        <v>0</v>
      </c>
      <c r="AA47" s="29">
        <v>0</v>
      </c>
      <c r="AB47" s="29">
        <v>0</v>
      </c>
      <c r="AC47" s="29">
        <v>0</v>
      </c>
      <c r="AD47" s="29">
        <v>0</v>
      </c>
      <c r="AE47" s="29">
        <v>0</v>
      </c>
      <c r="AF47" s="29">
        <v>0</v>
      </c>
      <c r="AG47" s="29">
        <v>0</v>
      </c>
      <c r="AH47" s="29">
        <v>0</v>
      </c>
      <c r="AI47" s="29">
        <v>0</v>
      </c>
      <c r="AJ47" s="29">
        <v>50000</v>
      </c>
      <c r="AK47" s="29">
        <v>0</v>
      </c>
      <c r="AL47" s="30"/>
      <c r="AM47" s="31"/>
    </row>
    <row r="48" spans="1:39" s="42" customFormat="1" ht="38.25" x14ac:dyDescent="0.25">
      <c r="A48" s="44"/>
      <c r="B48" s="43">
        <v>21121</v>
      </c>
      <c r="C48" s="36" t="s">
        <v>41</v>
      </c>
      <c r="D48" s="36" t="s">
        <v>42</v>
      </c>
      <c r="E48" s="36" t="s">
        <v>43</v>
      </c>
      <c r="F48" s="37">
        <v>2</v>
      </c>
      <c r="G48" s="37">
        <v>3</v>
      </c>
      <c r="H48" s="37">
        <v>2</v>
      </c>
      <c r="I48" s="37">
        <v>2</v>
      </c>
      <c r="J48" s="37">
        <v>3</v>
      </c>
      <c r="K48" s="36" t="s">
        <v>44</v>
      </c>
      <c r="L48" s="36" t="s">
        <v>45</v>
      </c>
      <c r="M48" s="36" t="s">
        <v>46</v>
      </c>
      <c r="N48" s="36">
        <v>2911</v>
      </c>
      <c r="O48" s="36" t="s">
        <v>47</v>
      </c>
      <c r="P48" s="38">
        <v>15</v>
      </c>
      <c r="Q48" s="36" t="s">
        <v>48</v>
      </c>
      <c r="R48" s="37">
        <v>1</v>
      </c>
      <c r="S48" s="37">
        <v>20</v>
      </c>
      <c r="T48" s="37">
        <v>150</v>
      </c>
      <c r="U48" s="39" t="s">
        <v>125</v>
      </c>
      <c r="V48" s="39" t="s">
        <v>126</v>
      </c>
      <c r="W48" s="39" t="s">
        <v>51</v>
      </c>
      <c r="X48" s="39" t="s">
        <v>52</v>
      </c>
      <c r="Y48" s="40">
        <v>500000</v>
      </c>
      <c r="Z48" s="40">
        <v>0</v>
      </c>
      <c r="AA48" s="40">
        <v>0</v>
      </c>
      <c r="AB48" s="40">
        <v>0</v>
      </c>
      <c r="AC48" s="40">
        <v>0</v>
      </c>
      <c r="AD48" s="40">
        <v>0</v>
      </c>
      <c r="AE48" s="40">
        <v>0</v>
      </c>
      <c r="AF48" s="40">
        <v>0</v>
      </c>
      <c r="AG48" s="40">
        <v>0</v>
      </c>
      <c r="AH48" s="40">
        <v>0</v>
      </c>
      <c r="AI48" s="40">
        <f>600000-100000</f>
        <v>500000</v>
      </c>
      <c r="AJ48" s="40">
        <v>0</v>
      </c>
      <c r="AK48" s="40">
        <v>0</v>
      </c>
      <c r="AL48" s="41"/>
      <c r="AM48" s="31"/>
    </row>
    <row r="49" spans="1:39" ht="38.25" x14ac:dyDescent="0.25">
      <c r="A49" s="45"/>
      <c r="B49" s="46">
        <v>21121</v>
      </c>
      <c r="C49" s="32" t="s">
        <v>41</v>
      </c>
      <c r="D49" s="32" t="s">
        <v>42</v>
      </c>
      <c r="E49" s="32" t="s">
        <v>43</v>
      </c>
      <c r="F49" s="27">
        <v>2</v>
      </c>
      <c r="G49" s="27">
        <v>3</v>
      </c>
      <c r="H49" s="27">
        <v>2</v>
      </c>
      <c r="I49" s="27">
        <v>2</v>
      </c>
      <c r="J49" s="27">
        <v>3</v>
      </c>
      <c r="K49" s="32" t="s">
        <v>44</v>
      </c>
      <c r="L49" s="32" t="s">
        <v>45</v>
      </c>
      <c r="M49" s="32" t="s">
        <v>46</v>
      </c>
      <c r="N49" s="32">
        <v>2921</v>
      </c>
      <c r="O49" s="32" t="s">
        <v>47</v>
      </c>
      <c r="P49" s="33">
        <v>15</v>
      </c>
      <c r="Q49" s="32" t="s">
        <v>48</v>
      </c>
      <c r="R49" s="27">
        <v>1</v>
      </c>
      <c r="S49" s="27">
        <v>20</v>
      </c>
      <c r="T49" s="27">
        <v>150</v>
      </c>
      <c r="U49" s="34" t="s">
        <v>127</v>
      </c>
      <c r="V49" s="34" t="s">
        <v>128</v>
      </c>
      <c r="W49" s="34" t="s">
        <v>51</v>
      </c>
      <c r="X49" s="34" t="s">
        <v>52</v>
      </c>
      <c r="Y49" s="29">
        <v>100000</v>
      </c>
      <c r="Z49" s="29">
        <v>0</v>
      </c>
      <c r="AA49" s="29">
        <v>0</v>
      </c>
      <c r="AB49" s="29">
        <v>0</v>
      </c>
      <c r="AC49" s="29">
        <v>0</v>
      </c>
      <c r="AD49" s="29">
        <v>0</v>
      </c>
      <c r="AE49" s="29">
        <v>0</v>
      </c>
      <c r="AF49" s="29">
        <v>0</v>
      </c>
      <c r="AG49" s="29">
        <v>0</v>
      </c>
      <c r="AH49" s="29">
        <v>0</v>
      </c>
      <c r="AI49" s="29">
        <v>50000</v>
      </c>
      <c r="AJ49" s="29">
        <v>50000</v>
      </c>
      <c r="AK49" s="29">
        <v>0</v>
      </c>
      <c r="AL49" s="30"/>
      <c r="AM49" s="31"/>
    </row>
    <row r="50" spans="1:39" s="42" customFormat="1" ht="63.75" x14ac:dyDescent="0.25">
      <c r="A50" s="44"/>
      <c r="B50" s="43">
        <v>21121</v>
      </c>
      <c r="C50" s="36" t="s">
        <v>41</v>
      </c>
      <c r="D50" s="36" t="s">
        <v>42</v>
      </c>
      <c r="E50" s="36" t="s">
        <v>43</v>
      </c>
      <c r="F50" s="37">
        <v>2</v>
      </c>
      <c r="G50" s="37">
        <v>3</v>
      </c>
      <c r="H50" s="37">
        <v>2</v>
      </c>
      <c r="I50" s="37">
        <v>2</v>
      </c>
      <c r="J50" s="37">
        <v>3</v>
      </c>
      <c r="K50" s="36" t="s">
        <v>44</v>
      </c>
      <c r="L50" s="36" t="s">
        <v>45</v>
      </c>
      <c r="M50" s="36" t="s">
        <v>46</v>
      </c>
      <c r="N50" s="36">
        <v>2941</v>
      </c>
      <c r="O50" s="36" t="s">
        <v>47</v>
      </c>
      <c r="P50" s="38">
        <v>15</v>
      </c>
      <c r="Q50" s="36" t="s">
        <v>48</v>
      </c>
      <c r="R50" s="37">
        <v>1</v>
      </c>
      <c r="S50" s="37">
        <v>20</v>
      </c>
      <c r="T50" s="37">
        <v>150</v>
      </c>
      <c r="U50" s="39" t="s">
        <v>129</v>
      </c>
      <c r="V50" s="39" t="s">
        <v>129</v>
      </c>
      <c r="W50" s="39" t="s">
        <v>51</v>
      </c>
      <c r="X50" s="39" t="s">
        <v>52</v>
      </c>
      <c r="Y50" s="40">
        <v>350000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40">
        <v>250000</v>
      </c>
      <c r="AG50" s="40">
        <f>250000-150000</f>
        <v>100000</v>
      </c>
      <c r="AH50" s="40">
        <v>0</v>
      </c>
      <c r="AI50" s="40">
        <v>0</v>
      </c>
      <c r="AJ50" s="40">
        <v>0</v>
      </c>
      <c r="AK50" s="40">
        <v>0</v>
      </c>
      <c r="AL50" s="41"/>
      <c r="AM50" s="31"/>
    </row>
    <row r="51" spans="1:39" s="42" customFormat="1" ht="63.75" x14ac:dyDescent="0.25">
      <c r="A51" s="44"/>
      <c r="B51" s="43">
        <v>21121</v>
      </c>
      <c r="C51" s="36" t="s">
        <v>41</v>
      </c>
      <c r="D51" s="36" t="s">
        <v>42</v>
      </c>
      <c r="E51" s="36" t="s">
        <v>43</v>
      </c>
      <c r="F51" s="37">
        <v>2</v>
      </c>
      <c r="G51" s="37">
        <v>3</v>
      </c>
      <c r="H51" s="37">
        <v>2</v>
      </c>
      <c r="I51" s="37">
        <v>2</v>
      </c>
      <c r="J51" s="37">
        <v>3</v>
      </c>
      <c r="K51" s="36" t="s">
        <v>44</v>
      </c>
      <c r="L51" s="36" t="s">
        <v>45</v>
      </c>
      <c r="M51" s="36" t="s">
        <v>46</v>
      </c>
      <c r="N51" s="36">
        <v>2951</v>
      </c>
      <c r="O51" s="36" t="s">
        <v>47</v>
      </c>
      <c r="P51" s="38">
        <v>15</v>
      </c>
      <c r="Q51" s="36" t="s">
        <v>48</v>
      </c>
      <c r="R51" s="37">
        <v>1</v>
      </c>
      <c r="S51" s="37">
        <v>20</v>
      </c>
      <c r="T51" s="37">
        <v>150</v>
      </c>
      <c r="U51" s="39" t="s">
        <v>130</v>
      </c>
      <c r="V51" s="39" t="s">
        <v>131</v>
      </c>
      <c r="W51" s="39" t="s">
        <v>51</v>
      </c>
      <c r="X51" s="39" t="s">
        <v>52</v>
      </c>
      <c r="Y51" s="40">
        <v>500000</v>
      </c>
      <c r="Z51" s="40"/>
      <c r="AA51" s="40"/>
      <c r="AB51" s="40"/>
      <c r="AC51" s="40"/>
      <c r="AD51" s="40">
        <v>500000</v>
      </c>
      <c r="AE51" s="40"/>
      <c r="AF51" s="40"/>
      <c r="AG51" s="40"/>
      <c r="AH51" s="40"/>
      <c r="AI51" s="40"/>
      <c r="AJ51" s="40"/>
      <c r="AK51" s="40"/>
      <c r="AL51" s="41"/>
      <c r="AM51" s="31"/>
    </row>
    <row r="52" spans="1:39" s="42" customFormat="1" ht="63.75" x14ac:dyDescent="0.25">
      <c r="A52" s="44"/>
      <c r="B52" s="43">
        <v>21121</v>
      </c>
      <c r="C52" s="36" t="s">
        <v>41</v>
      </c>
      <c r="D52" s="36" t="s">
        <v>42</v>
      </c>
      <c r="E52" s="36" t="s">
        <v>43</v>
      </c>
      <c r="F52" s="37">
        <v>2</v>
      </c>
      <c r="G52" s="37">
        <v>3</v>
      </c>
      <c r="H52" s="37">
        <v>2</v>
      </c>
      <c r="I52" s="37">
        <v>2</v>
      </c>
      <c r="J52" s="37">
        <v>3</v>
      </c>
      <c r="K52" s="36" t="s">
        <v>44</v>
      </c>
      <c r="L52" s="36" t="s">
        <v>45</v>
      </c>
      <c r="M52" s="36" t="s">
        <v>46</v>
      </c>
      <c r="N52" s="36">
        <v>2951</v>
      </c>
      <c r="O52" s="36" t="s">
        <v>47</v>
      </c>
      <c r="P52" s="38">
        <v>15</v>
      </c>
      <c r="Q52" s="36" t="s">
        <v>48</v>
      </c>
      <c r="R52" s="37">
        <v>1</v>
      </c>
      <c r="S52" s="37">
        <v>20</v>
      </c>
      <c r="T52" s="37">
        <v>150</v>
      </c>
      <c r="U52" s="39" t="s">
        <v>130</v>
      </c>
      <c r="V52" s="39" t="s">
        <v>132</v>
      </c>
      <c r="W52" s="39" t="s">
        <v>51</v>
      </c>
      <c r="X52" s="39" t="s">
        <v>52</v>
      </c>
      <c r="Y52" s="40">
        <v>250000</v>
      </c>
      <c r="Z52" s="40"/>
      <c r="AA52" s="40"/>
      <c r="AB52" s="40"/>
      <c r="AC52" s="40"/>
      <c r="AD52" s="40"/>
      <c r="AE52" s="40"/>
      <c r="AF52" s="40">
        <v>250000</v>
      </c>
      <c r="AG52" s="40"/>
      <c r="AH52" s="40"/>
      <c r="AI52" s="40"/>
      <c r="AJ52" s="40"/>
      <c r="AK52" s="40"/>
      <c r="AL52" s="41"/>
      <c r="AM52" s="31"/>
    </row>
    <row r="53" spans="1:39" s="42" customFormat="1" ht="63.75" x14ac:dyDescent="0.25">
      <c r="A53" s="44"/>
      <c r="B53" s="43">
        <v>21121</v>
      </c>
      <c r="C53" s="36" t="s">
        <v>41</v>
      </c>
      <c r="D53" s="36" t="s">
        <v>42</v>
      </c>
      <c r="E53" s="36" t="s">
        <v>43</v>
      </c>
      <c r="F53" s="37">
        <v>2</v>
      </c>
      <c r="G53" s="37">
        <v>3</v>
      </c>
      <c r="H53" s="37">
        <v>2</v>
      </c>
      <c r="I53" s="37">
        <v>2</v>
      </c>
      <c r="J53" s="37">
        <v>3</v>
      </c>
      <c r="K53" s="36" t="s">
        <v>44</v>
      </c>
      <c r="L53" s="36" t="s">
        <v>45</v>
      </c>
      <c r="M53" s="36" t="s">
        <v>46</v>
      </c>
      <c r="N53" s="36">
        <v>2951</v>
      </c>
      <c r="O53" s="36" t="s">
        <v>47</v>
      </c>
      <c r="P53" s="38">
        <v>15</v>
      </c>
      <c r="Q53" s="36" t="s">
        <v>48</v>
      </c>
      <c r="R53" s="37">
        <v>1</v>
      </c>
      <c r="S53" s="37">
        <v>20</v>
      </c>
      <c r="T53" s="37">
        <v>150</v>
      </c>
      <c r="U53" s="39" t="s">
        <v>130</v>
      </c>
      <c r="V53" s="39" t="s">
        <v>133</v>
      </c>
      <c r="W53" s="39" t="s">
        <v>51</v>
      </c>
      <c r="X53" s="39" t="s">
        <v>52</v>
      </c>
      <c r="Y53" s="40">
        <v>500000</v>
      </c>
      <c r="Z53" s="40">
        <v>200000</v>
      </c>
      <c r="AA53" s="40">
        <v>0</v>
      </c>
      <c r="AB53" s="40">
        <v>0</v>
      </c>
      <c r="AC53" s="40">
        <v>0</v>
      </c>
      <c r="AD53" s="40">
        <v>200000</v>
      </c>
      <c r="AE53" s="40">
        <v>0</v>
      </c>
      <c r="AF53" s="40">
        <v>0</v>
      </c>
      <c r="AG53" s="40">
        <v>0</v>
      </c>
      <c r="AH53" s="40">
        <v>100000</v>
      </c>
      <c r="AI53" s="40">
        <v>0</v>
      </c>
      <c r="AJ53" s="40">
        <v>0</v>
      </c>
      <c r="AK53" s="40">
        <v>0</v>
      </c>
      <c r="AL53" s="41"/>
      <c r="AM53" s="31"/>
    </row>
    <row r="54" spans="1:39" s="42" customFormat="1" ht="63.75" x14ac:dyDescent="0.25">
      <c r="A54" s="44"/>
      <c r="B54" s="43">
        <v>21121</v>
      </c>
      <c r="C54" s="36" t="s">
        <v>41</v>
      </c>
      <c r="D54" s="36" t="s">
        <v>42</v>
      </c>
      <c r="E54" s="36" t="s">
        <v>43</v>
      </c>
      <c r="F54" s="37">
        <v>2</v>
      </c>
      <c r="G54" s="37">
        <v>3</v>
      </c>
      <c r="H54" s="37">
        <v>2</v>
      </c>
      <c r="I54" s="37">
        <v>2</v>
      </c>
      <c r="J54" s="37">
        <v>3</v>
      </c>
      <c r="K54" s="36" t="s">
        <v>44</v>
      </c>
      <c r="L54" s="36" t="s">
        <v>45</v>
      </c>
      <c r="M54" s="36" t="s">
        <v>46</v>
      </c>
      <c r="N54" s="36">
        <v>2951</v>
      </c>
      <c r="O54" s="36" t="s">
        <v>47</v>
      </c>
      <c r="P54" s="38">
        <v>15</v>
      </c>
      <c r="Q54" s="36" t="s">
        <v>48</v>
      </c>
      <c r="R54" s="37">
        <v>1</v>
      </c>
      <c r="S54" s="37">
        <v>20</v>
      </c>
      <c r="T54" s="37">
        <v>150</v>
      </c>
      <c r="U54" s="39" t="s">
        <v>130</v>
      </c>
      <c r="V54" s="39" t="s">
        <v>134</v>
      </c>
      <c r="W54" s="39" t="s">
        <v>51</v>
      </c>
      <c r="X54" s="39" t="s">
        <v>92</v>
      </c>
      <c r="Y54" s="40">
        <v>2000000</v>
      </c>
      <c r="Z54" s="40">
        <v>0</v>
      </c>
      <c r="AA54" s="40">
        <v>0</v>
      </c>
      <c r="AB54" s="40">
        <v>100000</v>
      </c>
      <c r="AC54" s="40">
        <v>0</v>
      </c>
      <c r="AD54" s="40">
        <v>0</v>
      </c>
      <c r="AE54" s="40">
        <v>100000</v>
      </c>
      <c r="AF54" s="40">
        <v>1000000</v>
      </c>
      <c r="AG54" s="40">
        <v>0</v>
      </c>
      <c r="AH54" s="40">
        <v>800000</v>
      </c>
      <c r="AI54" s="40">
        <v>0</v>
      </c>
      <c r="AJ54" s="40">
        <v>0</v>
      </c>
      <c r="AK54" s="40">
        <v>0</v>
      </c>
      <c r="AL54" s="41"/>
      <c r="AM54" s="31"/>
    </row>
    <row r="55" spans="1:39" ht="63.75" x14ac:dyDescent="0.25">
      <c r="A55" s="45"/>
      <c r="B55" s="46">
        <v>21121</v>
      </c>
      <c r="C55" s="32" t="s">
        <v>41</v>
      </c>
      <c r="D55" s="32" t="s">
        <v>42</v>
      </c>
      <c r="E55" s="32" t="s">
        <v>43</v>
      </c>
      <c r="F55" s="27">
        <v>2</v>
      </c>
      <c r="G55" s="27">
        <v>3</v>
      </c>
      <c r="H55" s="27">
        <v>2</v>
      </c>
      <c r="I55" s="27">
        <v>2</v>
      </c>
      <c r="J55" s="27">
        <v>3</v>
      </c>
      <c r="K55" s="32" t="s">
        <v>44</v>
      </c>
      <c r="L55" s="32" t="s">
        <v>45</v>
      </c>
      <c r="M55" s="32" t="s">
        <v>46</v>
      </c>
      <c r="N55" s="32">
        <v>2951</v>
      </c>
      <c r="O55" s="32" t="s">
        <v>47</v>
      </c>
      <c r="P55" s="33">
        <v>15</v>
      </c>
      <c r="Q55" s="32" t="s">
        <v>48</v>
      </c>
      <c r="R55" s="27">
        <v>1</v>
      </c>
      <c r="S55" s="27">
        <v>20</v>
      </c>
      <c r="T55" s="27">
        <v>150</v>
      </c>
      <c r="U55" s="34" t="s">
        <v>130</v>
      </c>
      <c r="V55" s="34" t="s">
        <v>135</v>
      </c>
      <c r="W55" s="34" t="s">
        <v>51</v>
      </c>
      <c r="X55" s="34" t="s">
        <v>52</v>
      </c>
      <c r="Y55" s="29">
        <v>1000000</v>
      </c>
      <c r="Z55" s="29">
        <v>0</v>
      </c>
      <c r="AA55" s="29">
        <v>0</v>
      </c>
      <c r="AB55" s="29">
        <v>0</v>
      </c>
      <c r="AC55" s="29">
        <v>500000</v>
      </c>
      <c r="AD55" s="29">
        <v>100000</v>
      </c>
      <c r="AE55" s="29">
        <v>400000</v>
      </c>
      <c r="AF55" s="29">
        <v>0</v>
      </c>
      <c r="AG55" s="29">
        <v>0</v>
      </c>
      <c r="AH55" s="29">
        <v>0</v>
      </c>
      <c r="AI55" s="29">
        <v>0</v>
      </c>
      <c r="AJ55" s="29">
        <v>0</v>
      </c>
      <c r="AK55" s="29">
        <v>0</v>
      </c>
      <c r="AL55" s="30"/>
      <c r="AM55" s="31"/>
    </row>
    <row r="56" spans="1:39" s="42" customFormat="1" ht="51" x14ac:dyDescent="0.25">
      <c r="A56" s="44"/>
      <c r="B56" s="43">
        <v>21121</v>
      </c>
      <c r="C56" s="36" t="s">
        <v>41</v>
      </c>
      <c r="D56" s="36" t="s">
        <v>42</v>
      </c>
      <c r="E56" s="36" t="s">
        <v>43</v>
      </c>
      <c r="F56" s="37">
        <v>2</v>
      </c>
      <c r="G56" s="37">
        <v>3</v>
      </c>
      <c r="H56" s="37">
        <v>2</v>
      </c>
      <c r="I56" s="37">
        <v>2</v>
      </c>
      <c r="J56" s="37">
        <v>3</v>
      </c>
      <c r="K56" s="36" t="s">
        <v>44</v>
      </c>
      <c r="L56" s="36" t="s">
        <v>45</v>
      </c>
      <c r="M56" s="36" t="s">
        <v>46</v>
      </c>
      <c r="N56" s="36">
        <v>2961</v>
      </c>
      <c r="O56" s="36" t="s">
        <v>47</v>
      </c>
      <c r="P56" s="38">
        <v>14</v>
      </c>
      <c r="Q56" s="36" t="s">
        <v>55</v>
      </c>
      <c r="R56" s="37">
        <v>1</v>
      </c>
      <c r="S56" s="37">
        <v>20</v>
      </c>
      <c r="T56" s="37">
        <v>150</v>
      </c>
      <c r="U56" s="39" t="s">
        <v>136</v>
      </c>
      <c r="V56" s="39" t="s">
        <v>137</v>
      </c>
      <c r="W56" s="39" t="s">
        <v>58</v>
      </c>
      <c r="X56" s="39" t="s">
        <v>59</v>
      </c>
      <c r="Y56" s="40">
        <v>25000</v>
      </c>
      <c r="Z56" s="40">
        <v>0</v>
      </c>
      <c r="AA56" s="40">
        <v>0</v>
      </c>
      <c r="AB56" s="40">
        <v>0</v>
      </c>
      <c r="AC56" s="40">
        <v>0</v>
      </c>
      <c r="AD56" s="40">
        <v>0</v>
      </c>
      <c r="AE56" s="40">
        <v>0</v>
      </c>
      <c r="AF56" s="40">
        <v>0</v>
      </c>
      <c r="AG56" s="40">
        <v>5000</v>
      </c>
      <c r="AH56" s="40">
        <v>0</v>
      </c>
      <c r="AI56" s="40">
        <v>0</v>
      </c>
      <c r="AJ56" s="40">
        <v>0</v>
      </c>
      <c r="AK56" s="40">
        <v>20000</v>
      </c>
      <c r="AL56" s="41"/>
      <c r="AM56" s="31"/>
    </row>
    <row r="57" spans="1:39" ht="51" x14ac:dyDescent="0.25">
      <c r="A57" s="45"/>
      <c r="B57" s="46">
        <v>21121</v>
      </c>
      <c r="C57" s="32" t="s">
        <v>41</v>
      </c>
      <c r="D57" s="32" t="s">
        <v>42</v>
      </c>
      <c r="E57" s="32" t="s">
        <v>43</v>
      </c>
      <c r="F57" s="27">
        <v>2</v>
      </c>
      <c r="G57" s="27">
        <v>3</v>
      </c>
      <c r="H57" s="27">
        <v>2</v>
      </c>
      <c r="I57" s="27">
        <v>2</v>
      </c>
      <c r="J57" s="27">
        <v>3</v>
      </c>
      <c r="K57" s="32" t="s">
        <v>44</v>
      </c>
      <c r="L57" s="32" t="s">
        <v>45</v>
      </c>
      <c r="M57" s="32" t="s">
        <v>46</v>
      </c>
      <c r="N57" s="32">
        <v>2981</v>
      </c>
      <c r="O57" s="32" t="s">
        <v>47</v>
      </c>
      <c r="P57" s="33">
        <v>15</v>
      </c>
      <c r="Q57" s="32" t="s">
        <v>48</v>
      </c>
      <c r="R57" s="27">
        <v>1</v>
      </c>
      <c r="S57" s="27">
        <v>20</v>
      </c>
      <c r="T57" s="27">
        <v>150</v>
      </c>
      <c r="U57" s="34" t="s">
        <v>138</v>
      </c>
      <c r="V57" s="34" t="s">
        <v>139</v>
      </c>
      <c r="W57" s="34" t="s">
        <v>51</v>
      </c>
      <c r="X57" s="34" t="s">
        <v>52</v>
      </c>
      <c r="Y57" s="29">
        <v>150000</v>
      </c>
      <c r="Z57" s="29">
        <v>0</v>
      </c>
      <c r="AA57" s="29">
        <v>0</v>
      </c>
      <c r="AB57" s="29">
        <v>0</v>
      </c>
      <c r="AC57" s="29">
        <v>0</v>
      </c>
      <c r="AD57" s="29">
        <v>0</v>
      </c>
      <c r="AE57" s="29">
        <v>0</v>
      </c>
      <c r="AF57" s="29">
        <v>50000</v>
      </c>
      <c r="AG57" s="29">
        <v>50000</v>
      </c>
      <c r="AH57" s="29">
        <v>50000</v>
      </c>
      <c r="AI57" s="29">
        <v>0</v>
      </c>
      <c r="AJ57" s="29">
        <v>0</v>
      </c>
      <c r="AK57" s="29">
        <v>0</v>
      </c>
      <c r="AL57" s="30"/>
      <c r="AM57" s="31"/>
    </row>
    <row r="58" spans="1:39" s="42" customFormat="1" ht="24.95" customHeight="1" x14ac:dyDescent="0.25">
      <c r="A58" s="44"/>
      <c r="B58" s="43">
        <v>21121</v>
      </c>
      <c r="C58" s="36" t="s">
        <v>41</v>
      </c>
      <c r="D58" s="36" t="s">
        <v>42</v>
      </c>
      <c r="E58" s="36" t="s">
        <v>43</v>
      </c>
      <c r="F58" s="37">
        <v>2</v>
      </c>
      <c r="G58" s="37">
        <v>3</v>
      </c>
      <c r="H58" s="37">
        <v>2</v>
      </c>
      <c r="I58" s="37">
        <v>2</v>
      </c>
      <c r="J58" s="37">
        <v>3</v>
      </c>
      <c r="K58" s="36" t="s">
        <v>44</v>
      </c>
      <c r="L58" s="36" t="s">
        <v>45</v>
      </c>
      <c r="M58" s="36" t="s">
        <v>46</v>
      </c>
      <c r="N58" s="36">
        <v>2981</v>
      </c>
      <c r="O58" s="36" t="s">
        <v>47</v>
      </c>
      <c r="P58" s="38">
        <v>15</v>
      </c>
      <c r="Q58" s="36" t="s">
        <v>48</v>
      </c>
      <c r="R58" s="37">
        <v>1</v>
      </c>
      <c r="S58" s="37">
        <v>20</v>
      </c>
      <c r="T58" s="37">
        <v>150</v>
      </c>
      <c r="U58" s="96" t="s">
        <v>138</v>
      </c>
      <c r="V58" s="96" t="s">
        <v>140</v>
      </c>
      <c r="W58" s="96" t="s">
        <v>51</v>
      </c>
      <c r="X58" s="96" t="s">
        <v>92</v>
      </c>
      <c r="Y58" s="40">
        <v>1200000</v>
      </c>
      <c r="Z58" s="40">
        <v>0</v>
      </c>
      <c r="AA58" s="40">
        <v>0</v>
      </c>
      <c r="AB58" s="40">
        <v>0</v>
      </c>
      <c r="AC58" s="40">
        <v>0</v>
      </c>
      <c r="AD58" s="40">
        <v>4000</v>
      </c>
      <c r="AE58" s="40">
        <v>20800</v>
      </c>
      <c r="AF58" s="40">
        <v>20800</v>
      </c>
      <c r="AG58" s="40">
        <f>20800+150000</f>
        <v>170800</v>
      </c>
      <c r="AH58" s="40">
        <v>20800</v>
      </c>
      <c r="AI58" s="40">
        <f>400000+20800+100000</f>
        <v>520800</v>
      </c>
      <c r="AJ58" s="40">
        <f>400000+20800</f>
        <v>420800</v>
      </c>
      <c r="AK58" s="40">
        <v>21200</v>
      </c>
      <c r="AL58" s="41"/>
      <c r="AM58" s="31"/>
    </row>
    <row r="59" spans="1:39" s="42" customFormat="1" ht="24.95" customHeight="1" x14ac:dyDescent="0.25">
      <c r="A59" s="44"/>
      <c r="B59" s="36">
        <v>21121</v>
      </c>
      <c r="C59" s="36" t="s">
        <v>41</v>
      </c>
      <c r="D59" s="36" t="s">
        <v>42</v>
      </c>
      <c r="E59" s="36" t="s">
        <v>43</v>
      </c>
      <c r="F59" s="37">
        <v>2</v>
      </c>
      <c r="G59" s="37">
        <v>3</v>
      </c>
      <c r="H59" s="37">
        <v>2</v>
      </c>
      <c r="I59" s="37">
        <v>2</v>
      </c>
      <c r="J59" s="37">
        <v>3</v>
      </c>
      <c r="K59" s="38" t="s">
        <v>44</v>
      </c>
      <c r="L59" s="38" t="s">
        <v>45</v>
      </c>
      <c r="M59" s="38" t="s">
        <v>46</v>
      </c>
      <c r="N59" s="36">
        <v>2981</v>
      </c>
      <c r="O59" s="38" t="s">
        <v>47</v>
      </c>
      <c r="P59" s="38">
        <v>14</v>
      </c>
      <c r="Q59" s="38" t="s">
        <v>55</v>
      </c>
      <c r="R59" s="37">
        <v>1</v>
      </c>
      <c r="S59" s="37">
        <v>20</v>
      </c>
      <c r="T59" s="37">
        <v>150</v>
      </c>
      <c r="U59" s="96"/>
      <c r="V59" s="96"/>
      <c r="W59" s="96"/>
      <c r="X59" s="96"/>
      <c r="Y59" s="40">
        <v>235000</v>
      </c>
      <c r="Z59" s="40">
        <v>0</v>
      </c>
      <c r="AA59" s="40">
        <v>0</v>
      </c>
      <c r="AB59" s="40">
        <v>0</v>
      </c>
      <c r="AC59" s="40">
        <v>0</v>
      </c>
      <c r="AD59" s="40">
        <v>0</v>
      </c>
      <c r="AE59" s="40">
        <v>0</v>
      </c>
      <c r="AF59" s="40">
        <f>5000+10000</f>
        <v>15000</v>
      </c>
      <c r="AG59" s="40">
        <v>20000</v>
      </c>
      <c r="AH59" s="40">
        <v>20000</v>
      </c>
      <c r="AI59" s="40">
        <v>80000</v>
      </c>
      <c r="AJ59" s="40">
        <v>100000</v>
      </c>
      <c r="AK59" s="40">
        <v>0</v>
      </c>
      <c r="AL59" s="41"/>
      <c r="AM59" s="31"/>
    </row>
    <row r="60" spans="1:39" ht="15" customHeight="1" x14ac:dyDescent="0.25">
      <c r="A60" s="47"/>
      <c r="B60" s="101" t="s">
        <v>141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3"/>
      <c r="V60" s="48"/>
      <c r="W60" s="48"/>
      <c r="X60" s="48"/>
      <c r="Y60" s="49">
        <f t="shared" ref="Y60" si="0">SUM(Y11:Y59)</f>
        <v>211830000</v>
      </c>
      <c r="Z60" s="49">
        <f>SUM(Z11:Z59)</f>
        <v>23186600</v>
      </c>
      <c r="AA60" s="49">
        <f t="shared" ref="AA60:AK60" si="1">SUM(AA11:AA59)</f>
        <v>13166600</v>
      </c>
      <c r="AB60" s="49">
        <f t="shared" si="1"/>
        <v>12836600</v>
      </c>
      <c r="AC60" s="49">
        <f t="shared" si="1"/>
        <v>23951600</v>
      </c>
      <c r="AD60" s="49">
        <f t="shared" si="1"/>
        <v>13451600</v>
      </c>
      <c r="AE60" s="49">
        <f t="shared" si="1"/>
        <v>12916600</v>
      </c>
      <c r="AF60" s="49">
        <f t="shared" si="1"/>
        <v>25201600</v>
      </c>
      <c r="AG60" s="49">
        <f t="shared" si="1"/>
        <v>15211600</v>
      </c>
      <c r="AH60" s="49">
        <f t="shared" si="1"/>
        <v>14836600</v>
      </c>
      <c r="AI60" s="49">
        <f t="shared" si="1"/>
        <v>49516600</v>
      </c>
      <c r="AJ60" s="49">
        <f t="shared" si="1"/>
        <v>4616600</v>
      </c>
      <c r="AK60" s="49">
        <f t="shared" si="1"/>
        <v>2937400</v>
      </c>
      <c r="AL60" s="50"/>
      <c r="AM60" s="31"/>
    </row>
    <row r="61" spans="1:39" ht="38.25" x14ac:dyDescent="0.25">
      <c r="A61" s="45"/>
      <c r="B61" s="51">
        <v>21121</v>
      </c>
      <c r="C61" s="52" t="s">
        <v>41</v>
      </c>
      <c r="D61" s="52" t="s">
        <v>42</v>
      </c>
      <c r="E61" s="52" t="s">
        <v>43</v>
      </c>
      <c r="F61" s="53">
        <v>2</v>
      </c>
      <c r="G61" s="53">
        <v>3</v>
      </c>
      <c r="H61" s="53">
        <v>2</v>
      </c>
      <c r="I61" s="53">
        <v>2</v>
      </c>
      <c r="J61" s="53">
        <v>3</v>
      </c>
      <c r="K61" s="52" t="s">
        <v>44</v>
      </c>
      <c r="L61" s="52" t="s">
        <v>45</v>
      </c>
      <c r="M61" s="52" t="s">
        <v>46</v>
      </c>
      <c r="N61" s="52">
        <v>3111</v>
      </c>
      <c r="O61" s="52" t="s">
        <v>47</v>
      </c>
      <c r="P61" s="54">
        <v>14</v>
      </c>
      <c r="Q61" s="52" t="s">
        <v>55</v>
      </c>
      <c r="R61" s="53">
        <v>1</v>
      </c>
      <c r="S61" s="53">
        <v>20</v>
      </c>
      <c r="T61" s="53">
        <v>150</v>
      </c>
      <c r="U61" s="55" t="s">
        <v>142</v>
      </c>
      <c r="V61" s="55" t="s">
        <v>143</v>
      </c>
      <c r="W61" s="55" t="s">
        <v>144</v>
      </c>
      <c r="X61" s="55" t="s">
        <v>59</v>
      </c>
      <c r="Y61" s="56">
        <v>15000000</v>
      </c>
      <c r="Z61" s="57">
        <v>1250000</v>
      </c>
      <c r="AA61" s="57">
        <v>1250000</v>
      </c>
      <c r="AB61" s="57">
        <v>1250000</v>
      </c>
      <c r="AC61" s="57">
        <v>1250000</v>
      </c>
      <c r="AD61" s="57">
        <v>1250000</v>
      </c>
      <c r="AE61" s="57">
        <v>1250000</v>
      </c>
      <c r="AF61" s="57">
        <v>1250000</v>
      </c>
      <c r="AG61" s="57">
        <v>1250000</v>
      </c>
      <c r="AH61" s="57">
        <v>1250000</v>
      </c>
      <c r="AI61" s="57">
        <v>1250000</v>
      </c>
      <c r="AJ61" s="57">
        <v>1250000</v>
      </c>
      <c r="AK61" s="57">
        <v>1250000</v>
      </c>
      <c r="AL61" s="58"/>
      <c r="AM61" s="31"/>
    </row>
    <row r="62" spans="1:39" ht="25.5" x14ac:dyDescent="0.25">
      <c r="A62" s="45"/>
      <c r="B62" s="51">
        <v>21121</v>
      </c>
      <c r="C62" s="52" t="s">
        <v>41</v>
      </c>
      <c r="D62" s="52" t="s">
        <v>42</v>
      </c>
      <c r="E62" s="52" t="s">
        <v>43</v>
      </c>
      <c r="F62" s="53">
        <v>2</v>
      </c>
      <c r="G62" s="53">
        <v>3</v>
      </c>
      <c r="H62" s="53">
        <v>2</v>
      </c>
      <c r="I62" s="53">
        <v>2</v>
      </c>
      <c r="J62" s="53">
        <v>3</v>
      </c>
      <c r="K62" s="52" t="s">
        <v>44</v>
      </c>
      <c r="L62" s="52" t="s">
        <v>45</v>
      </c>
      <c r="M62" s="52" t="s">
        <v>46</v>
      </c>
      <c r="N62" s="52">
        <v>3121</v>
      </c>
      <c r="O62" s="52" t="s">
        <v>47</v>
      </c>
      <c r="P62" s="54">
        <v>15</v>
      </c>
      <c r="Q62" s="52" t="s">
        <v>48</v>
      </c>
      <c r="R62" s="53">
        <v>1</v>
      </c>
      <c r="S62" s="53">
        <v>20</v>
      </c>
      <c r="T62" s="53">
        <v>150</v>
      </c>
      <c r="U62" s="55" t="s">
        <v>145</v>
      </c>
      <c r="V62" s="55" t="s">
        <v>146</v>
      </c>
      <c r="W62" s="55" t="s">
        <v>144</v>
      </c>
      <c r="X62" s="55" t="s">
        <v>59</v>
      </c>
      <c r="Y62" s="56">
        <v>2000000</v>
      </c>
      <c r="Z62" s="57">
        <v>166700</v>
      </c>
      <c r="AA62" s="57">
        <v>166700</v>
      </c>
      <c r="AB62" s="57">
        <v>166700</v>
      </c>
      <c r="AC62" s="57">
        <v>166700</v>
      </c>
      <c r="AD62" s="57">
        <v>166700</v>
      </c>
      <c r="AE62" s="57">
        <v>166700</v>
      </c>
      <c r="AF62" s="57">
        <v>166700</v>
      </c>
      <c r="AG62" s="57">
        <v>166700</v>
      </c>
      <c r="AH62" s="57">
        <v>166700</v>
      </c>
      <c r="AI62" s="57">
        <v>166700</v>
      </c>
      <c r="AJ62" s="57">
        <v>166700</v>
      </c>
      <c r="AK62" s="57">
        <v>166300</v>
      </c>
      <c r="AL62" s="58"/>
      <c r="AM62" s="31"/>
    </row>
    <row r="63" spans="1:39" ht="25.5" x14ac:dyDescent="0.25">
      <c r="A63" s="45"/>
      <c r="B63" s="51">
        <v>21121</v>
      </c>
      <c r="C63" s="52" t="s">
        <v>41</v>
      </c>
      <c r="D63" s="52" t="s">
        <v>42</v>
      </c>
      <c r="E63" s="52" t="s">
        <v>43</v>
      </c>
      <c r="F63" s="53">
        <v>2</v>
      </c>
      <c r="G63" s="53">
        <v>3</v>
      </c>
      <c r="H63" s="53">
        <v>2</v>
      </c>
      <c r="I63" s="53">
        <v>2</v>
      </c>
      <c r="J63" s="53">
        <v>3</v>
      </c>
      <c r="K63" s="52" t="s">
        <v>44</v>
      </c>
      <c r="L63" s="52" t="s">
        <v>45</v>
      </c>
      <c r="M63" s="52" t="s">
        <v>46</v>
      </c>
      <c r="N63" s="52">
        <v>3131</v>
      </c>
      <c r="O63" s="52" t="s">
        <v>47</v>
      </c>
      <c r="P63" s="54">
        <v>14</v>
      </c>
      <c r="Q63" s="52" t="s">
        <v>55</v>
      </c>
      <c r="R63" s="53">
        <v>1</v>
      </c>
      <c r="S63" s="53">
        <v>20</v>
      </c>
      <c r="T63" s="53">
        <v>150</v>
      </c>
      <c r="U63" s="55" t="s">
        <v>147</v>
      </c>
      <c r="V63" s="55" t="s">
        <v>147</v>
      </c>
      <c r="W63" s="55" t="s">
        <v>144</v>
      </c>
      <c r="X63" s="55" t="s">
        <v>59</v>
      </c>
      <c r="Y63" s="56">
        <v>3600000</v>
      </c>
      <c r="Z63" s="57">
        <v>300000</v>
      </c>
      <c r="AA63" s="57">
        <v>300000</v>
      </c>
      <c r="AB63" s="57">
        <v>300000</v>
      </c>
      <c r="AC63" s="57">
        <v>300000</v>
      </c>
      <c r="AD63" s="57">
        <v>300000</v>
      </c>
      <c r="AE63" s="57">
        <v>300000</v>
      </c>
      <c r="AF63" s="57">
        <v>300000</v>
      </c>
      <c r="AG63" s="57">
        <v>300000</v>
      </c>
      <c r="AH63" s="57">
        <v>300000</v>
      </c>
      <c r="AI63" s="57">
        <v>300000</v>
      </c>
      <c r="AJ63" s="57">
        <v>300000</v>
      </c>
      <c r="AK63" s="57">
        <v>300000</v>
      </c>
      <c r="AL63" s="58"/>
      <c r="AM63" s="31"/>
    </row>
    <row r="64" spans="1:39" s="42" customFormat="1" ht="25.5" x14ac:dyDescent="0.25">
      <c r="A64" s="44"/>
      <c r="B64" s="59">
        <v>21121</v>
      </c>
      <c r="C64" s="60" t="s">
        <v>41</v>
      </c>
      <c r="D64" s="60" t="s">
        <v>42</v>
      </c>
      <c r="E64" s="60" t="s">
        <v>43</v>
      </c>
      <c r="F64" s="61">
        <v>2</v>
      </c>
      <c r="G64" s="61">
        <v>3</v>
      </c>
      <c r="H64" s="61">
        <v>2</v>
      </c>
      <c r="I64" s="61">
        <v>2</v>
      </c>
      <c r="J64" s="61">
        <v>3</v>
      </c>
      <c r="K64" s="60" t="s">
        <v>44</v>
      </c>
      <c r="L64" s="60" t="s">
        <v>45</v>
      </c>
      <c r="M64" s="60" t="s">
        <v>46</v>
      </c>
      <c r="N64" s="60">
        <v>3141</v>
      </c>
      <c r="O64" s="60" t="s">
        <v>47</v>
      </c>
      <c r="P64" s="62">
        <v>14</v>
      </c>
      <c r="Q64" s="60" t="s">
        <v>55</v>
      </c>
      <c r="R64" s="61">
        <v>1</v>
      </c>
      <c r="S64" s="61">
        <v>20</v>
      </c>
      <c r="T64" s="61">
        <v>150</v>
      </c>
      <c r="U64" s="63" t="s">
        <v>148</v>
      </c>
      <c r="V64" s="63" t="s">
        <v>148</v>
      </c>
      <c r="W64" s="63" t="s">
        <v>144</v>
      </c>
      <c r="X64" s="63" t="s">
        <v>59</v>
      </c>
      <c r="Y64" s="64">
        <v>120000</v>
      </c>
      <c r="Z64" s="65">
        <v>16700</v>
      </c>
      <c r="AA64" s="65">
        <f>16700-2500</f>
        <v>14200</v>
      </c>
      <c r="AB64" s="65">
        <v>16700</v>
      </c>
      <c r="AC64" s="65">
        <v>16700</v>
      </c>
      <c r="AD64" s="65">
        <v>16700</v>
      </c>
      <c r="AE64" s="65">
        <v>16700</v>
      </c>
      <c r="AF64" s="65">
        <v>16700</v>
      </c>
      <c r="AG64" s="65">
        <f>16700-11100</f>
        <v>5600</v>
      </c>
      <c r="AH64" s="65">
        <v>0</v>
      </c>
      <c r="AI64" s="65">
        <v>0</v>
      </c>
      <c r="AJ64" s="65">
        <v>0</v>
      </c>
      <c r="AK64" s="65">
        <v>0</v>
      </c>
      <c r="AL64" s="66"/>
      <c r="AM64" s="31"/>
    </row>
    <row r="65" spans="1:39" s="42" customFormat="1" ht="51" x14ac:dyDescent="0.25">
      <c r="A65" s="44"/>
      <c r="B65" s="59">
        <v>21121</v>
      </c>
      <c r="C65" s="60" t="s">
        <v>41</v>
      </c>
      <c r="D65" s="60" t="s">
        <v>42</v>
      </c>
      <c r="E65" s="60" t="s">
        <v>43</v>
      </c>
      <c r="F65" s="61">
        <v>2</v>
      </c>
      <c r="G65" s="61">
        <v>3</v>
      </c>
      <c r="H65" s="61">
        <v>2</v>
      </c>
      <c r="I65" s="61">
        <v>2</v>
      </c>
      <c r="J65" s="61">
        <v>3</v>
      </c>
      <c r="K65" s="60" t="s">
        <v>44</v>
      </c>
      <c r="L65" s="60" t="s">
        <v>45</v>
      </c>
      <c r="M65" s="60" t="s">
        <v>46</v>
      </c>
      <c r="N65" s="60">
        <v>3171</v>
      </c>
      <c r="O65" s="60" t="s">
        <v>47</v>
      </c>
      <c r="P65" s="62">
        <v>14</v>
      </c>
      <c r="Q65" s="60" t="s">
        <v>55</v>
      </c>
      <c r="R65" s="61">
        <v>1</v>
      </c>
      <c r="S65" s="61">
        <v>20</v>
      </c>
      <c r="T65" s="61">
        <v>150</v>
      </c>
      <c r="U65" s="63" t="s">
        <v>149</v>
      </c>
      <c r="V65" s="63" t="s">
        <v>150</v>
      </c>
      <c r="W65" s="39" t="s">
        <v>51</v>
      </c>
      <c r="X65" s="63" t="s">
        <v>52</v>
      </c>
      <c r="Y65" s="64">
        <v>780000</v>
      </c>
      <c r="Z65" s="65">
        <v>0</v>
      </c>
      <c r="AA65" s="65">
        <v>0</v>
      </c>
      <c r="AB65" s="65">
        <v>0</v>
      </c>
      <c r="AC65" s="65">
        <v>0</v>
      </c>
      <c r="AD65" s="65">
        <v>0</v>
      </c>
      <c r="AE65" s="65">
        <v>0</v>
      </c>
      <c r="AF65" s="65">
        <v>400000</v>
      </c>
      <c r="AG65" s="65">
        <f>400000-20000</f>
        <v>380000</v>
      </c>
      <c r="AH65" s="65">
        <v>0</v>
      </c>
      <c r="AI65" s="65">
        <v>0</v>
      </c>
      <c r="AJ65" s="65">
        <v>0</v>
      </c>
      <c r="AK65" s="65">
        <v>0</v>
      </c>
      <c r="AL65" s="66"/>
      <c r="AM65" s="31"/>
    </row>
    <row r="66" spans="1:39" s="42" customFormat="1" ht="51" x14ac:dyDescent="0.25">
      <c r="A66" s="44"/>
      <c r="B66" s="59">
        <v>21121</v>
      </c>
      <c r="C66" s="60" t="s">
        <v>41</v>
      </c>
      <c r="D66" s="60" t="s">
        <v>42</v>
      </c>
      <c r="E66" s="60" t="s">
        <v>43</v>
      </c>
      <c r="F66" s="61">
        <v>2</v>
      </c>
      <c r="G66" s="61">
        <v>3</v>
      </c>
      <c r="H66" s="61">
        <v>2</v>
      </c>
      <c r="I66" s="61">
        <v>2</v>
      </c>
      <c r="J66" s="61">
        <v>3</v>
      </c>
      <c r="K66" s="60" t="s">
        <v>44</v>
      </c>
      <c r="L66" s="60" t="s">
        <v>45</v>
      </c>
      <c r="M66" s="60" t="s">
        <v>46</v>
      </c>
      <c r="N66" s="60">
        <v>3171</v>
      </c>
      <c r="O66" s="60" t="s">
        <v>47</v>
      </c>
      <c r="P66" s="62">
        <v>14</v>
      </c>
      <c r="Q66" s="60" t="s">
        <v>55</v>
      </c>
      <c r="R66" s="61">
        <v>1</v>
      </c>
      <c r="S66" s="61">
        <v>20</v>
      </c>
      <c r="T66" s="61">
        <v>150</v>
      </c>
      <c r="U66" s="63" t="s">
        <v>149</v>
      </c>
      <c r="V66" s="63" t="s">
        <v>151</v>
      </c>
      <c r="W66" s="63" t="s">
        <v>144</v>
      </c>
      <c r="X66" s="63" t="s">
        <v>59</v>
      </c>
      <c r="Y66" s="67">
        <v>450000</v>
      </c>
      <c r="Z66" s="65">
        <v>50000</v>
      </c>
      <c r="AA66" s="65">
        <v>50000</v>
      </c>
      <c r="AB66" s="65">
        <v>50000</v>
      </c>
      <c r="AC66" s="65">
        <v>50000</v>
      </c>
      <c r="AD66" s="65">
        <v>50000</v>
      </c>
      <c r="AE66" s="65">
        <v>50000</v>
      </c>
      <c r="AF66" s="65">
        <v>50000</v>
      </c>
      <c r="AG66" s="65">
        <v>0</v>
      </c>
      <c r="AH66" s="65">
        <v>100000</v>
      </c>
      <c r="AI66" s="65">
        <v>0</v>
      </c>
      <c r="AJ66" s="65">
        <v>0</v>
      </c>
      <c r="AK66" s="65">
        <v>0</v>
      </c>
      <c r="AL66" s="66"/>
      <c r="AM66" s="31"/>
    </row>
    <row r="67" spans="1:39" s="42" customFormat="1" ht="51" x14ac:dyDescent="0.25">
      <c r="A67" s="44"/>
      <c r="B67" s="59">
        <v>21121</v>
      </c>
      <c r="C67" s="60" t="s">
        <v>41</v>
      </c>
      <c r="D67" s="60" t="s">
        <v>42</v>
      </c>
      <c r="E67" s="60" t="s">
        <v>43</v>
      </c>
      <c r="F67" s="61">
        <v>2</v>
      </c>
      <c r="G67" s="61">
        <v>3</v>
      </c>
      <c r="H67" s="61">
        <v>2</v>
      </c>
      <c r="I67" s="61">
        <v>2</v>
      </c>
      <c r="J67" s="61">
        <v>3</v>
      </c>
      <c r="K67" s="60" t="s">
        <v>44</v>
      </c>
      <c r="L67" s="60" t="s">
        <v>45</v>
      </c>
      <c r="M67" s="60" t="s">
        <v>46</v>
      </c>
      <c r="N67" s="60">
        <v>3181</v>
      </c>
      <c r="O67" s="60" t="s">
        <v>47</v>
      </c>
      <c r="P67" s="62">
        <v>14</v>
      </c>
      <c r="Q67" s="60" t="s">
        <v>55</v>
      </c>
      <c r="R67" s="61">
        <v>1</v>
      </c>
      <c r="S67" s="61">
        <v>20</v>
      </c>
      <c r="T67" s="61">
        <v>150</v>
      </c>
      <c r="U67" s="63" t="s">
        <v>152</v>
      </c>
      <c r="V67" s="63" t="s">
        <v>153</v>
      </c>
      <c r="W67" s="63" t="s">
        <v>113</v>
      </c>
      <c r="X67" s="63" t="s">
        <v>59</v>
      </c>
      <c r="Y67" s="64">
        <v>17500</v>
      </c>
      <c r="Z67" s="65">
        <v>15000</v>
      </c>
      <c r="AA67" s="65">
        <v>2500</v>
      </c>
      <c r="AB67" s="65">
        <v>0</v>
      </c>
      <c r="AC67" s="65">
        <v>0</v>
      </c>
      <c r="AD67" s="65">
        <v>0</v>
      </c>
      <c r="AE67" s="65">
        <v>0</v>
      </c>
      <c r="AF67" s="65">
        <v>0</v>
      </c>
      <c r="AG67" s="65">
        <v>0</v>
      </c>
      <c r="AH67" s="65">
        <v>0</v>
      </c>
      <c r="AI67" s="65">
        <v>0</v>
      </c>
      <c r="AJ67" s="65">
        <v>0</v>
      </c>
      <c r="AK67" s="65">
        <v>0</v>
      </c>
      <c r="AL67" s="66"/>
      <c r="AM67" s="31"/>
    </row>
    <row r="68" spans="1:39" s="68" customFormat="1" ht="38.25" x14ac:dyDescent="0.25">
      <c r="A68" s="45"/>
      <c r="B68" s="51">
        <v>21121</v>
      </c>
      <c r="C68" s="52" t="s">
        <v>41</v>
      </c>
      <c r="D68" s="52" t="s">
        <v>42</v>
      </c>
      <c r="E68" s="52" t="s">
        <v>43</v>
      </c>
      <c r="F68" s="53">
        <v>2</v>
      </c>
      <c r="G68" s="53">
        <v>3</v>
      </c>
      <c r="H68" s="53">
        <v>2</v>
      </c>
      <c r="I68" s="53">
        <v>2</v>
      </c>
      <c r="J68" s="53">
        <v>3</v>
      </c>
      <c r="K68" s="52" t="s">
        <v>44</v>
      </c>
      <c r="L68" s="52" t="s">
        <v>45</v>
      </c>
      <c r="M68" s="52" t="s">
        <v>46</v>
      </c>
      <c r="N68" s="52">
        <v>3192</v>
      </c>
      <c r="O68" s="52" t="s">
        <v>47</v>
      </c>
      <c r="P68" s="54">
        <v>15</v>
      </c>
      <c r="Q68" s="52" t="s">
        <v>48</v>
      </c>
      <c r="R68" s="53">
        <v>1</v>
      </c>
      <c r="S68" s="53">
        <v>20</v>
      </c>
      <c r="T68" s="53">
        <v>150</v>
      </c>
      <c r="U68" s="55" t="s">
        <v>154</v>
      </c>
      <c r="V68" s="55" t="s">
        <v>154</v>
      </c>
      <c r="W68" s="34" t="s">
        <v>51</v>
      </c>
      <c r="X68" s="55" t="s">
        <v>92</v>
      </c>
      <c r="Y68" s="56">
        <v>13450000</v>
      </c>
      <c r="Z68" s="57">
        <v>0</v>
      </c>
      <c r="AA68" s="57">
        <v>0</v>
      </c>
      <c r="AB68" s="57">
        <v>0</v>
      </c>
      <c r="AC68" s="57">
        <v>0</v>
      </c>
      <c r="AD68" s="57">
        <v>0</v>
      </c>
      <c r="AE68" s="57">
        <v>0</v>
      </c>
      <c r="AF68" s="57">
        <v>0</v>
      </c>
      <c r="AG68" s="57">
        <v>0</v>
      </c>
      <c r="AH68" s="57">
        <v>0</v>
      </c>
      <c r="AI68" s="57">
        <f>350000+6250000</f>
        <v>6600000</v>
      </c>
      <c r="AJ68" s="57">
        <f>300000+6250000</f>
        <v>6550000</v>
      </c>
      <c r="AK68" s="57">
        <v>300000</v>
      </c>
      <c r="AL68" s="58"/>
      <c r="AM68" s="31"/>
    </row>
    <row r="69" spans="1:39" ht="25.5" x14ac:dyDescent="0.25">
      <c r="A69" s="45"/>
      <c r="B69" s="51">
        <v>21121</v>
      </c>
      <c r="C69" s="52" t="s">
        <v>41</v>
      </c>
      <c r="D69" s="52" t="s">
        <v>42</v>
      </c>
      <c r="E69" s="52" t="s">
        <v>43</v>
      </c>
      <c r="F69" s="53">
        <v>2</v>
      </c>
      <c r="G69" s="53">
        <v>3</v>
      </c>
      <c r="H69" s="53">
        <v>2</v>
      </c>
      <c r="I69" s="53">
        <v>2</v>
      </c>
      <c r="J69" s="53">
        <v>3</v>
      </c>
      <c r="K69" s="52" t="s">
        <v>44</v>
      </c>
      <c r="L69" s="52" t="s">
        <v>45</v>
      </c>
      <c r="M69" s="52" t="s">
        <v>46</v>
      </c>
      <c r="N69" s="52">
        <v>3221</v>
      </c>
      <c r="O69" s="52" t="s">
        <v>47</v>
      </c>
      <c r="P69" s="54">
        <v>14</v>
      </c>
      <c r="Q69" s="52" t="s">
        <v>55</v>
      </c>
      <c r="R69" s="53">
        <v>1</v>
      </c>
      <c r="S69" s="53">
        <v>20</v>
      </c>
      <c r="T69" s="53">
        <v>150</v>
      </c>
      <c r="U69" s="55" t="s">
        <v>155</v>
      </c>
      <c r="V69" s="55" t="s">
        <v>156</v>
      </c>
      <c r="W69" s="55" t="s">
        <v>58</v>
      </c>
      <c r="X69" s="55" t="s">
        <v>59</v>
      </c>
      <c r="Y69" s="56">
        <v>25000</v>
      </c>
      <c r="Z69" s="57">
        <v>0</v>
      </c>
      <c r="AA69" s="57">
        <v>0</v>
      </c>
      <c r="AB69" s="57">
        <v>0</v>
      </c>
      <c r="AC69" s="57">
        <v>25000</v>
      </c>
      <c r="AD69" s="57">
        <v>0</v>
      </c>
      <c r="AE69" s="57">
        <v>0</v>
      </c>
      <c r="AF69" s="57">
        <v>0</v>
      </c>
      <c r="AG69" s="57">
        <v>0</v>
      </c>
      <c r="AH69" s="57">
        <v>0</v>
      </c>
      <c r="AI69" s="57">
        <v>0</v>
      </c>
      <c r="AJ69" s="57">
        <v>0</v>
      </c>
      <c r="AK69" s="57">
        <v>0</v>
      </c>
      <c r="AL69" s="58"/>
      <c r="AM69" s="31"/>
    </row>
    <row r="70" spans="1:39" ht="51" x14ac:dyDescent="0.25">
      <c r="A70" s="45"/>
      <c r="B70" s="51">
        <v>21121</v>
      </c>
      <c r="C70" s="52" t="s">
        <v>41</v>
      </c>
      <c r="D70" s="52" t="s">
        <v>42</v>
      </c>
      <c r="E70" s="52" t="s">
        <v>43</v>
      </c>
      <c r="F70" s="53">
        <v>2</v>
      </c>
      <c r="G70" s="53">
        <v>3</v>
      </c>
      <c r="H70" s="53">
        <v>2</v>
      </c>
      <c r="I70" s="53">
        <v>2</v>
      </c>
      <c r="J70" s="53">
        <v>3</v>
      </c>
      <c r="K70" s="52" t="s">
        <v>44</v>
      </c>
      <c r="L70" s="52" t="s">
        <v>45</v>
      </c>
      <c r="M70" s="52" t="s">
        <v>46</v>
      </c>
      <c r="N70" s="52">
        <v>3232</v>
      </c>
      <c r="O70" s="52" t="s">
        <v>47</v>
      </c>
      <c r="P70" s="54">
        <v>15</v>
      </c>
      <c r="Q70" s="52" t="s">
        <v>48</v>
      </c>
      <c r="R70" s="53">
        <v>1</v>
      </c>
      <c r="S70" s="53">
        <v>20</v>
      </c>
      <c r="T70" s="53">
        <v>150</v>
      </c>
      <c r="U70" s="55" t="s">
        <v>157</v>
      </c>
      <c r="V70" s="55" t="s">
        <v>158</v>
      </c>
      <c r="W70" s="34" t="s">
        <v>51</v>
      </c>
      <c r="X70" s="55" t="s">
        <v>52</v>
      </c>
      <c r="Y70" s="56">
        <v>900000</v>
      </c>
      <c r="Z70" s="57">
        <v>75000</v>
      </c>
      <c r="AA70" s="57">
        <v>75000</v>
      </c>
      <c r="AB70" s="57">
        <v>75000</v>
      </c>
      <c r="AC70" s="57">
        <v>75000</v>
      </c>
      <c r="AD70" s="57">
        <v>75000</v>
      </c>
      <c r="AE70" s="57">
        <v>75000</v>
      </c>
      <c r="AF70" s="57">
        <v>75000</v>
      </c>
      <c r="AG70" s="57">
        <v>75000</v>
      </c>
      <c r="AH70" s="57">
        <v>75000</v>
      </c>
      <c r="AI70" s="57">
        <f>75000</f>
        <v>75000</v>
      </c>
      <c r="AJ70" s="57">
        <v>75000</v>
      </c>
      <c r="AK70" s="57">
        <v>75000</v>
      </c>
      <c r="AL70" s="58"/>
      <c r="AM70" s="31"/>
    </row>
    <row r="71" spans="1:39" s="42" customFormat="1" ht="63.75" x14ac:dyDescent="0.25">
      <c r="A71" s="44"/>
      <c r="B71" s="59">
        <v>21121</v>
      </c>
      <c r="C71" s="60" t="s">
        <v>41</v>
      </c>
      <c r="D71" s="60" t="s">
        <v>42</v>
      </c>
      <c r="E71" s="60" t="s">
        <v>43</v>
      </c>
      <c r="F71" s="61">
        <v>2</v>
      </c>
      <c r="G71" s="61">
        <v>3</v>
      </c>
      <c r="H71" s="61">
        <v>2</v>
      </c>
      <c r="I71" s="61">
        <v>2</v>
      </c>
      <c r="J71" s="61">
        <v>3</v>
      </c>
      <c r="K71" s="60" t="s">
        <v>87</v>
      </c>
      <c r="L71" s="60" t="s">
        <v>45</v>
      </c>
      <c r="M71" s="60" t="s">
        <v>159</v>
      </c>
      <c r="N71" s="60">
        <v>3241</v>
      </c>
      <c r="O71" s="60" t="s">
        <v>47</v>
      </c>
      <c r="P71" s="62">
        <v>14</v>
      </c>
      <c r="Q71" s="60" t="s">
        <v>55</v>
      </c>
      <c r="R71" s="61">
        <v>1</v>
      </c>
      <c r="S71" s="61">
        <v>20</v>
      </c>
      <c r="T71" s="61">
        <v>150</v>
      </c>
      <c r="U71" s="63" t="s">
        <v>160</v>
      </c>
      <c r="V71" s="63" t="s">
        <v>161</v>
      </c>
      <c r="W71" s="63" t="s">
        <v>99</v>
      </c>
      <c r="X71" s="63" t="s">
        <v>52</v>
      </c>
      <c r="Y71" s="64">
        <v>150000</v>
      </c>
      <c r="Z71" s="65">
        <v>0</v>
      </c>
      <c r="AA71" s="65">
        <v>0</v>
      </c>
      <c r="AB71" s="65">
        <v>0</v>
      </c>
      <c r="AC71" s="65">
        <v>60000</v>
      </c>
      <c r="AD71" s="65">
        <v>60000</v>
      </c>
      <c r="AE71" s="65">
        <f>60000-30000</f>
        <v>30000</v>
      </c>
      <c r="AF71" s="65">
        <v>0</v>
      </c>
      <c r="AG71" s="65">
        <v>0</v>
      </c>
      <c r="AH71" s="65">
        <v>0</v>
      </c>
      <c r="AI71" s="65">
        <v>0</v>
      </c>
      <c r="AJ71" s="65">
        <v>0</v>
      </c>
      <c r="AK71" s="65">
        <v>0</v>
      </c>
      <c r="AL71" s="66"/>
      <c r="AM71" s="31"/>
    </row>
    <row r="72" spans="1:39" ht="51" x14ac:dyDescent="0.25">
      <c r="A72" s="45"/>
      <c r="B72" s="51">
        <v>21121</v>
      </c>
      <c r="C72" s="52" t="s">
        <v>41</v>
      </c>
      <c r="D72" s="52" t="s">
        <v>42</v>
      </c>
      <c r="E72" s="52" t="s">
        <v>43</v>
      </c>
      <c r="F72" s="53">
        <v>2</v>
      </c>
      <c r="G72" s="53">
        <v>3</v>
      </c>
      <c r="H72" s="53">
        <v>2</v>
      </c>
      <c r="I72" s="53">
        <v>2</v>
      </c>
      <c r="J72" s="53">
        <v>3</v>
      </c>
      <c r="K72" s="52" t="s">
        <v>87</v>
      </c>
      <c r="L72" s="52" t="s">
        <v>45</v>
      </c>
      <c r="M72" s="52" t="s">
        <v>159</v>
      </c>
      <c r="N72" s="52">
        <v>3241</v>
      </c>
      <c r="O72" s="52" t="s">
        <v>47</v>
      </c>
      <c r="P72" s="54">
        <v>15</v>
      </c>
      <c r="Q72" s="52" t="s">
        <v>48</v>
      </c>
      <c r="R72" s="53">
        <v>1</v>
      </c>
      <c r="S72" s="53">
        <v>20</v>
      </c>
      <c r="T72" s="53">
        <v>150</v>
      </c>
      <c r="U72" s="55" t="s">
        <v>160</v>
      </c>
      <c r="V72" s="55" t="s">
        <v>162</v>
      </c>
      <c r="W72" s="55" t="s">
        <v>99</v>
      </c>
      <c r="X72" s="55" t="s">
        <v>52</v>
      </c>
      <c r="Y72" s="56">
        <v>1000000</v>
      </c>
      <c r="Z72" s="57">
        <v>100000</v>
      </c>
      <c r="AA72" s="57">
        <v>100000</v>
      </c>
      <c r="AB72" s="57">
        <v>0</v>
      </c>
      <c r="AC72" s="57">
        <v>100000</v>
      </c>
      <c r="AD72" s="57">
        <v>50000</v>
      </c>
      <c r="AE72" s="57">
        <v>100000</v>
      </c>
      <c r="AF72" s="57">
        <v>100000</v>
      </c>
      <c r="AG72" s="57">
        <v>0</v>
      </c>
      <c r="AH72" s="57">
        <v>100000</v>
      </c>
      <c r="AI72" s="57">
        <v>200000</v>
      </c>
      <c r="AJ72" s="57">
        <v>50000</v>
      </c>
      <c r="AK72" s="57">
        <v>100000</v>
      </c>
      <c r="AL72" s="58"/>
      <c r="AM72" s="31"/>
    </row>
    <row r="73" spans="1:39" s="42" customFormat="1" ht="51" x14ac:dyDescent="0.25">
      <c r="A73" s="44"/>
      <c r="B73" s="59">
        <v>21121</v>
      </c>
      <c r="C73" s="60" t="s">
        <v>41</v>
      </c>
      <c r="D73" s="60" t="s">
        <v>42</v>
      </c>
      <c r="E73" s="60" t="s">
        <v>43</v>
      </c>
      <c r="F73" s="61">
        <v>2</v>
      </c>
      <c r="G73" s="61">
        <v>3</v>
      </c>
      <c r="H73" s="61">
        <v>2</v>
      </c>
      <c r="I73" s="61">
        <v>2</v>
      </c>
      <c r="J73" s="61">
        <v>3</v>
      </c>
      <c r="K73" s="60" t="s">
        <v>87</v>
      </c>
      <c r="L73" s="60" t="s">
        <v>45</v>
      </c>
      <c r="M73" s="60" t="s">
        <v>159</v>
      </c>
      <c r="N73" s="60">
        <v>3241</v>
      </c>
      <c r="O73" s="60" t="s">
        <v>47</v>
      </c>
      <c r="P73" s="62">
        <v>15</v>
      </c>
      <c r="Q73" s="60" t="s">
        <v>48</v>
      </c>
      <c r="R73" s="61">
        <v>1</v>
      </c>
      <c r="S73" s="61">
        <v>20</v>
      </c>
      <c r="T73" s="61">
        <v>150</v>
      </c>
      <c r="U73" s="63" t="s">
        <v>160</v>
      </c>
      <c r="V73" s="63" t="s">
        <v>163</v>
      </c>
      <c r="W73" s="63" t="s">
        <v>99</v>
      </c>
      <c r="X73" s="63" t="s">
        <v>52</v>
      </c>
      <c r="Y73" s="64">
        <v>1000000</v>
      </c>
      <c r="Z73" s="65">
        <v>50000</v>
      </c>
      <c r="AA73" s="65">
        <v>50000</v>
      </c>
      <c r="AB73" s="65">
        <v>50000</v>
      </c>
      <c r="AC73" s="65">
        <v>100000</v>
      </c>
      <c r="AD73" s="65">
        <v>50000</v>
      </c>
      <c r="AE73" s="65">
        <v>100000</v>
      </c>
      <c r="AF73" s="65">
        <v>200000</v>
      </c>
      <c r="AG73" s="65">
        <v>50000</v>
      </c>
      <c r="AH73" s="65">
        <v>100000</v>
      </c>
      <c r="AI73" s="65">
        <v>100000</v>
      </c>
      <c r="AJ73" s="65">
        <v>50000</v>
      </c>
      <c r="AK73" s="65">
        <v>100000</v>
      </c>
      <c r="AL73" s="66"/>
      <c r="AM73" s="31"/>
    </row>
    <row r="74" spans="1:39" s="42" customFormat="1" ht="51" x14ac:dyDescent="0.25">
      <c r="A74" s="44"/>
      <c r="B74" s="59">
        <v>21121</v>
      </c>
      <c r="C74" s="60" t="s">
        <v>41</v>
      </c>
      <c r="D74" s="60" t="s">
        <v>42</v>
      </c>
      <c r="E74" s="60" t="s">
        <v>43</v>
      </c>
      <c r="F74" s="61">
        <v>2</v>
      </c>
      <c r="G74" s="61">
        <v>3</v>
      </c>
      <c r="H74" s="61">
        <v>2</v>
      </c>
      <c r="I74" s="61">
        <v>2</v>
      </c>
      <c r="J74" s="61">
        <v>3</v>
      </c>
      <c r="K74" s="60" t="s">
        <v>87</v>
      </c>
      <c r="L74" s="60" t="s">
        <v>45</v>
      </c>
      <c r="M74" s="60" t="s">
        <v>159</v>
      </c>
      <c r="N74" s="60">
        <v>3241</v>
      </c>
      <c r="O74" s="60" t="s">
        <v>47</v>
      </c>
      <c r="P74" s="62">
        <v>15</v>
      </c>
      <c r="Q74" s="60" t="s">
        <v>48</v>
      </c>
      <c r="R74" s="61">
        <v>1</v>
      </c>
      <c r="S74" s="61">
        <v>20</v>
      </c>
      <c r="T74" s="61">
        <v>150</v>
      </c>
      <c r="U74" s="63" t="s">
        <v>160</v>
      </c>
      <c r="V74" s="63" t="s">
        <v>164</v>
      </c>
      <c r="W74" s="63" t="s">
        <v>99</v>
      </c>
      <c r="X74" s="63" t="s">
        <v>52</v>
      </c>
      <c r="Y74" s="64">
        <v>1000000</v>
      </c>
      <c r="Z74" s="65">
        <v>50000</v>
      </c>
      <c r="AA74" s="65">
        <v>50000</v>
      </c>
      <c r="AB74" s="65">
        <v>50000</v>
      </c>
      <c r="AC74" s="65">
        <v>100000</v>
      </c>
      <c r="AD74" s="65">
        <v>0</v>
      </c>
      <c r="AE74" s="65">
        <f>100000+100000</f>
        <v>200000</v>
      </c>
      <c r="AF74" s="65">
        <v>100000</v>
      </c>
      <c r="AG74" s="65">
        <v>50000</v>
      </c>
      <c r="AH74" s="65">
        <v>100000</v>
      </c>
      <c r="AI74" s="65">
        <v>200000</v>
      </c>
      <c r="AJ74" s="65">
        <v>0</v>
      </c>
      <c r="AK74" s="65">
        <v>100000</v>
      </c>
      <c r="AL74" s="66"/>
      <c r="AM74" s="31"/>
    </row>
    <row r="75" spans="1:39" s="42" customFormat="1" ht="24.95" customHeight="1" x14ac:dyDescent="0.25">
      <c r="A75" s="44"/>
      <c r="B75" s="59">
        <v>21121</v>
      </c>
      <c r="C75" s="60" t="s">
        <v>41</v>
      </c>
      <c r="D75" s="60" t="s">
        <v>42</v>
      </c>
      <c r="E75" s="60" t="s">
        <v>43</v>
      </c>
      <c r="F75" s="61">
        <v>2</v>
      </c>
      <c r="G75" s="61">
        <v>3</v>
      </c>
      <c r="H75" s="61">
        <v>2</v>
      </c>
      <c r="I75" s="61">
        <v>2</v>
      </c>
      <c r="J75" s="61">
        <v>3</v>
      </c>
      <c r="K75" s="60" t="s">
        <v>44</v>
      </c>
      <c r="L75" s="60" t="s">
        <v>45</v>
      </c>
      <c r="M75" s="60" t="s">
        <v>46</v>
      </c>
      <c r="N75" s="60">
        <v>3271</v>
      </c>
      <c r="O75" s="60" t="s">
        <v>47</v>
      </c>
      <c r="P75" s="62">
        <v>14</v>
      </c>
      <c r="Q75" s="60" t="s">
        <v>55</v>
      </c>
      <c r="R75" s="61">
        <v>1</v>
      </c>
      <c r="S75" s="61">
        <v>20</v>
      </c>
      <c r="T75" s="61">
        <v>150</v>
      </c>
      <c r="U75" s="98" t="s">
        <v>165</v>
      </c>
      <c r="V75" s="98" t="s">
        <v>166</v>
      </c>
      <c r="W75" s="98" t="s">
        <v>99</v>
      </c>
      <c r="X75" s="98" t="s">
        <v>52</v>
      </c>
      <c r="Y75" s="64">
        <v>490000</v>
      </c>
      <c r="Z75" s="65">
        <v>0</v>
      </c>
      <c r="AA75" s="65">
        <v>0</v>
      </c>
      <c r="AB75" s="65">
        <v>0</v>
      </c>
      <c r="AC75" s="65">
        <v>0</v>
      </c>
      <c r="AD75" s="65">
        <v>0</v>
      </c>
      <c r="AE75" s="65">
        <v>0</v>
      </c>
      <c r="AF75" s="65">
        <v>0</v>
      </c>
      <c r="AG75" s="65">
        <v>190000</v>
      </c>
      <c r="AH75" s="65">
        <v>0</v>
      </c>
      <c r="AI75" s="65">
        <v>300000</v>
      </c>
      <c r="AJ75" s="65">
        <v>0</v>
      </c>
      <c r="AK75" s="65">
        <v>0</v>
      </c>
      <c r="AL75" s="66"/>
      <c r="AM75" s="31"/>
    </row>
    <row r="76" spans="1:39" s="42" customFormat="1" ht="24.95" customHeight="1" x14ac:dyDescent="0.25">
      <c r="A76" s="44"/>
      <c r="B76" s="59">
        <v>21121</v>
      </c>
      <c r="C76" s="60" t="s">
        <v>41</v>
      </c>
      <c r="D76" s="60" t="s">
        <v>42</v>
      </c>
      <c r="E76" s="60" t="s">
        <v>43</v>
      </c>
      <c r="F76" s="61">
        <v>2</v>
      </c>
      <c r="G76" s="61">
        <v>3</v>
      </c>
      <c r="H76" s="61">
        <v>2</v>
      </c>
      <c r="I76" s="61">
        <v>2</v>
      </c>
      <c r="J76" s="61">
        <v>3</v>
      </c>
      <c r="K76" s="60" t="s">
        <v>87</v>
      </c>
      <c r="L76" s="60" t="s">
        <v>45</v>
      </c>
      <c r="M76" s="60" t="s">
        <v>159</v>
      </c>
      <c r="N76" s="60">
        <v>3271</v>
      </c>
      <c r="O76" s="60" t="s">
        <v>47</v>
      </c>
      <c r="P76" s="62">
        <v>14</v>
      </c>
      <c r="Q76" s="60" t="s">
        <v>55</v>
      </c>
      <c r="R76" s="61">
        <v>1</v>
      </c>
      <c r="S76" s="61">
        <v>20</v>
      </c>
      <c r="T76" s="61">
        <v>150</v>
      </c>
      <c r="U76" s="100"/>
      <c r="V76" s="100"/>
      <c r="W76" s="100"/>
      <c r="X76" s="100"/>
      <c r="Y76" s="64">
        <v>20000</v>
      </c>
      <c r="Z76" s="65">
        <v>0</v>
      </c>
      <c r="AA76" s="65">
        <v>0</v>
      </c>
      <c r="AB76" s="65">
        <v>0</v>
      </c>
      <c r="AC76" s="65">
        <v>0</v>
      </c>
      <c r="AD76" s="65">
        <v>0</v>
      </c>
      <c r="AE76" s="65">
        <f>30000-10000</f>
        <v>20000</v>
      </c>
      <c r="AF76" s="65">
        <v>0</v>
      </c>
      <c r="AG76" s="65">
        <v>0</v>
      </c>
      <c r="AH76" s="65">
        <v>0</v>
      </c>
      <c r="AI76" s="65">
        <v>0</v>
      </c>
      <c r="AJ76" s="65">
        <v>0</v>
      </c>
      <c r="AK76" s="65">
        <v>0</v>
      </c>
      <c r="AL76" s="66"/>
      <c r="AM76" s="31"/>
    </row>
    <row r="77" spans="1:39" ht="25.5" x14ac:dyDescent="0.25">
      <c r="A77" s="45"/>
      <c r="B77" s="51">
        <v>21121</v>
      </c>
      <c r="C77" s="52" t="s">
        <v>41</v>
      </c>
      <c r="D77" s="52" t="s">
        <v>42</v>
      </c>
      <c r="E77" s="52" t="s">
        <v>43</v>
      </c>
      <c r="F77" s="53">
        <v>2</v>
      </c>
      <c r="G77" s="53">
        <v>3</v>
      </c>
      <c r="H77" s="53">
        <v>2</v>
      </c>
      <c r="I77" s="53">
        <v>2</v>
      </c>
      <c r="J77" s="53">
        <v>3</v>
      </c>
      <c r="K77" s="52" t="s">
        <v>44</v>
      </c>
      <c r="L77" s="52" t="s">
        <v>45</v>
      </c>
      <c r="M77" s="52" t="s">
        <v>46</v>
      </c>
      <c r="N77" s="52">
        <v>3271</v>
      </c>
      <c r="O77" s="52" t="s">
        <v>47</v>
      </c>
      <c r="P77" s="54">
        <v>14</v>
      </c>
      <c r="Q77" s="52" t="s">
        <v>55</v>
      </c>
      <c r="R77" s="53">
        <v>1</v>
      </c>
      <c r="S77" s="53">
        <v>20</v>
      </c>
      <c r="T77" s="53">
        <v>150</v>
      </c>
      <c r="U77" s="55" t="s">
        <v>165</v>
      </c>
      <c r="V77" s="55" t="s">
        <v>167</v>
      </c>
      <c r="W77" s="55" t="s">
        <v>51</v>
      </c>
      <c r="X77" s="55" t="s">
        <v>52</v>
      </c>
      <c r="Y77" s="56">
        <v>150000</v>
      </c>
      <c r="Z77" s="57">
        <v>0</v>
      </c>
      <c r="AA77" s="57">
        <v>0</v>
      </c>
      <c r="AB77" s="57">
        <v>0</v>
      </c>
      <c r="AC77" s="57">
        <v>150000</v>
      </c>
      <c r="AD77" s="57">
        <v>0</v>
      </c>
      <c r="AE77" s="57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58"/>
      <c r="AM77" s="31"/>
    </row>
    <row r="78" spans="1:39" s="42" customFormat="1" ht="25.5" x14ac:dyDescent="0.25">
      <c r="A78" s="44"/>
      <c r="B78" s="59">
        <v>21121</v>
      </c>
      <c r="C78" s="60" t="s">
        <v>41</v>
      </c>
      <c r="D78" s="60" t="s">
        <v>42</v>
      </c>
      <c r="E78" s="60" t="s">
        <v>43</v>
      </c>
      <c r="F78" s="61">
        <v>2</v>
      </c>
      <c r="G78" s="61">
        <v>3</v>
      </c>
      <c r="H78" s="61">
        <v>2</v>
      </c>
      <c r="I78" s="61">
        <v>2</v>
      </c>
      <c r="J78" s="61">
        <v>3</v>
      </c>
      <c r="K78" s="60" t="s">
        <v>44</v>
      </c>
      <c r="L78" s="60" t="s">
        <v>45</v>
      </c>
      <c r="M78" s="60" t="s">
        <v>46</v>
      </c>
      <c r="N78" s="60">
        <v>3271</v>
      </c>
      <c r="O78" s="60" t="s">
        <v>47</v>
      </c>
      <c r="P78" s="62">
        <v>14</v>
      </c>
      <c r="Q78" s="60" t="s">
        <v>55</v>
      </c>
      <c r="R78" s="61">
        <v>1</v>
      </c>
      <c r="S78" s="61">
        <v>20</v>
      </c>
      <c r="T78" s="61">
        <v>150</v>
      </c>
      <c r="U78" s="63" t="s">
        <v>165</v>
      </c>
      <c r="V78" s="63" t="s">
        <v>168</v>
      </c>
      <c r="W78" s="63" t="s">
        <v>58</v>
      </c>
      <c r="X78" s="63" t="s">
        <v>59</v>
      </c>
      <c r="Y78" s="64">
        <v>60000</v>
      </c>
      <c r="Z78" s="65">
        <v>0</v>
      </c>
      <c r="AA78" s="65">
        <v>0</v>
      </c>
      <c r="AB78" s="65">
        <v>0</v>
      </c>
      <c r="AC78" s="65">
        <v>0</v>
      </c>
      <c r="AD78" s="65">
        <f>180000-120000</f>
        <v>60000</v>
      </c>
      <c r="AE78" s="65">
        <v>0</v>
      </c>
      <c r="AF78" s="65">
        <v>0</v>
      </c>
      <c r="AG78" s="65">
        <v>0</v>
      </c>
      <c r="AH78" s="65">
        <v>0</v>
      </c>
      <c r="AI78" s="65">
        <v>0</v>
      </c>
      <c r="AJ78" s="65">
        <v>0</v>
      </c>
      <c r="AK78" s="65">
        <v>0</v>
      </c>
      <c r="AL78" s="66"/>
      <c r="AM78" s="31"/>
    </row>
    <row r="79" spans="1:39" ht="25.5" x14ac:dyDescent="0.25">
      <c r="A79" s="45"/>
      <c r="B79" s="51">
        <v>21121</v>
      </c>
      <c r="C79" s="52" t="s">
        <v>41</v>
      </c>
      <c r="D79" s="52" t="s">
        <v>42</v>
      </c>
      <c r="E79" s="52" t="s">
        <v>43</v>
      </c>
      <c r="F79" s="53">
        <v>2</v>
      </c>
      <c r="G79" s="53">
        <v>3</v>
      </c>
      <c r="H79" s="53">
        <v>2</v>
      </c>
      <c r="I79" s="53">
        <v>2</v>
      </c>
      <c r="J79" s="53">
        <v>3</v>
      </c>
      <c r="K79" s="52" t="s">
        <v>44</v>
      </c>
      <c r="L79" s="52" t="s">
        <v>45</v>
      </c>
      <c r="M79" s="52" t="s">
        <v>46</v>
      </c>
      <c r="N79" s="52">
        <v>3271</v>
      </c>
      <c r="O79" s="52" t="s">
        <v>47</v>
      </c>
      <c r="P79" s="54">
        <v>14</v>
      </c>
      <c r="Q79" s="52" t="s">
        <v>55</v>
      </c>
      <c r="R79" s="53">
        <v>1</v>
      </c>
      <c r="S79" s="53">
        <v>20</v>
      </c>
      <c r="T79" s="53">
        <v>150</v>
      </c>
      <c r="U79" s="55" t="s">
        <v>165</v>
      </c>
      <c r="V79" s="55" t="s">
        <v>169</v>
      </c>
      <c r="W79" s="55" t="s">
        <v>51</v>
      </c>
      <c r="X79" s="55" t="s">
        <v>52</v>
      </c>
      <c r="Y79" s="56">
        <v>125000</v>
      </c>
      <c r="Z79" s="57">
        <v>0</v>
      </c>
      <c r="AA79" s="57">
        <v>0</v>
      </c>
      <c r="AB79" s="57">
        <v>0</v>
      </c>
      <c r="AC79" s="57">
        <v>0</v>
      </c>
      <c r="AD79" s="57">
        <v>0</v>
      </c>
      <c r="AE79" s="57">
        <v>125000</v>
      </c>
      <c r="AF79" s="57">
        <v>0</v>
      </c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58"/>
      <c r="AM79" s="31"/>
    </row>
    <row r="80" spans="1:39" s="42" customFormat="1" ht="25.5" x14ac:dyDescent="0.25">
      <c r="A80" s="44"/>
      <c r="B80" s="59">
        <v>21121</v>
      </c>
      <c r="C80" s="60" t="s">
        <v>41</v>
      </c>
      <c r="D80" s="60" t="s">
        <v>42</v>
      </c>
      <c r="E80" s="60" t="s">
        <v>43</v>
      </c>
      <c r="F80" s="61">
        <v>2</v>
      </c>
      <c r="G80" s="61">
        <v>3</v>
      </c>
      <c r="H80" s="61">
        <v>2</v>
      </c>
      <c r="I80" s="61">
        <v>2</v>
      </c>
      <c r="J80" s="61">
        <v>3</v>
      </c>
      <c r="K80" s="60" t="s">
        <v>44</v>
      </c>
      <c r="L80" s="60" t="s">
        <v>45</v>
      </c>
      <c r="M80" s="60" t="s">
        <v>46</v>
      </c>
      <c r="N80" s="60">
        <v>3271</v>
      </c>
      <c r="O80" s="60" t="s">
        <v>47</v>
      </c>
      <c r="P80" s="62">
        <v>14</v>
      </c>
      <c r="Q80" s="60" t="s">
        <v>55</v>
      </c>
      <c r="R80" s="61">
        <v>1</v>
      </c>
      <c r="S80" s="61">
        <v>20</v>
      </c>
      <c r="T80" s="61">
        <v>150</v>
      </c>
      <c r="U80" s="63" t="s">
        <v>165</v>
      </c>
      <c r="V80" s="63" t="s">
        <v>170</v>
      </c>
      <c r="W80" s="63" t="s">
        <v>51</v>
      </c>
      <c r="X80" s="63" t="s">
        <v>52</v>
      </c>
      <c r="Y80" s="64">
        <v>339880</v>
      </c>
      <c r="Z80" s="65"/>
      <c r="AA80" s="65"/>
      <c r="AB80" s="65"/>
      <c r="AC80" s="65">
        <v>75000</v>
      </c>
      <c r="AD80" s="65">
        <v>120000</v>
      </c>
      <c r="AE80" s="65">
        <f>50000+10000</f>
        <v>60000</v>
      </c>
      <c r="AF80" s="65">
        <f>50000-20752-7000</f>
        <v>22248</v>
      </c>
      <c r="AG80" s="65">
        <v>11100</v>
      </c>
      <c r="AH80" s="65">
        <f>16700+15132</f>
        <v>31832</v>
      </c>
      <c r="AI80" s="65">
        <v>16700</v>
      </c>
      <c r="AJ80" s="65">
        <v>3000</v>
      </c>
      <c r="AK80" s="65"/>
      <c r="AL80" s="66"/>
      <c r="AM80" s="31"/>
    </row>
    <row r="81" spans="1:41" s="42" customFormat="1" ht="38.25" x14ac:dyDescent="0.25">
      <c r="A81" s="44"/>
      <c r="B81" s="59">
        <v>21121</v>
      </c>
      <c r="C81" s="60" t="s">
        <v>41</v>
      </c>
      <c r="D81" s="60" t="s">
        <v>42</v>
      </c>
      <c r="E81" s="60" t="s">
        <v>43</v>
      </c>
      <c r="F81" s="61">
        <v>2</v>
      </c>
      <c r="G81" s="61">
        <v>3</v>
      </c>
      <c r="H81" s="61">
        <v>2</v>
      </c>
      <c r="I81" s="61">
        <v>2</v>
      </c>
      <c r="J81" s="61">
        <v>3</v>
      </c>
      <c r="K81" s="60" t="s">
        <v>44</v>
      </c>
      <c r="L81" s="60" t="s">
        <v>45</v>
      </c>
      <c r="M81" s="60" t="s">
        <v>46</v>
      </c>
      <c r="N81" s="60">
        <v>3311</v>
      </c>
      <c r="O81" s="60" t="s">
        <v>47</v>
      </c>
      <c r="P81" s="62">
        <v>14</v>
      </c>
      <c r="Q81" s="60" t="s">
        <v>55</v>
      </c>
      <c r="R81" s="61">
        <v>1</v>
      </c>
      <c r="S81" s="61">
        <v>20</v>
      </c>
      <c r="T81" s="61">
        <v>150</v>
      </c>
      <c r="U81" s="63" t="s">
        <v>171</v>
      </c>
      <c r="V81" s="63" t="s">
        <v>172</v>
      </c>
      <c r="W81" s="63" t="s">
        <v>51</v>
      </c>
      <c r="X81" s="63" t="s">
        <v>52</v>
      </c>
      <c r="Y81" s="64">
        <v>165000</v>
      </c>
      <c r="Z81" s="65">
        <v>0</v>
      </c>
      <c r="AA81" s="65">
        <v>0</v>
      </c>
      <c r="AB81" s="65">
        <v>0</v>
      </c>
      <c r="AC81" s="65">
        <v>0</v>
      </c>
      <c r="AD81" s="65">
        <v>0</v>
      </c>
      <c r="AE81" s="65">
        <v>0</v>
      </c>
      <c r="AF81" s="65">
        <f>200000-35000</f>
        <v>165000</v>
      </c>
      <c r="AG81" s="65">
        <v>0</v>
      </c>
      <c r="AH81" s="65">
        <v>0</v>
      </c>
      <c r="AI81" s="65">
        <v>0</v>
      </c>
      <c r="AJ81" s="65">
        <v>0</v>
      </c>
      <c r="AK81" s="65">
        <v>0</v>
      </c>
      <c r="AL81" s="66"/>
      <c r="AM81" s="31"/>
    </row>
    <row r="82" spans="1:41" s="42" customFormat="1" ht="51" x14ac:dyDescent="0.25">
      <c r="A82" s="44"/>
      <c r="B82" s="59">
        <v>21121</v>
      </c>
      <c r="C82" s="60" t="s">
        <v>41</v>
      </c>
      <c r="D82" s="60" t="s">
        <v>42</v>
      </c>
      <c r="E82" s="60" t="s">
        <v>43</v>
      </c>
      <c r="F82" s="61">
        <v>2</v>
      </c>
      <c r="G82" s="61">
        <v>3</v>
      </c>
      <c r="H82" s="61">
        <v>2</v>
      </c>
      <c r="I82" s="61">
        <v>2</v>
      </c>
      <c r="J82" s="61">
        <v>3</v>
      </c>
      <c r="K82" s="60" t="s">
        <v>44</v>
      </c>
      <c r="L82" s="60" t="s">
        <v>45</v>
      </c>
      <c r="M82" s="60" t="s">
        <v>46</v>
      </c>
      <c r="N82" s="60">
        <v>3311</v>
      </c>
      <c r="O82" s="60" t="s">
        <v>47</v>
      </c>
      <c r="P82" s="62">
        <v>14</v>
      </c>
      <c r="Q82" s="60" t="s">
        <v>55</v>
      </c>
      <c r="R82" s="61">
        <v>1</v>
      </c>
      <c r="S82" s="61">
        <v>20</v>
      </c>
      <c r="T82" s="61">
        <v>150</v>
      </c>
      <c r="U82" s="63" t="s">
        <v>171</v>
      </c>
      <c r="V82" s="63" t="s">
        <v>173</v>
      </c>
      <c r="W82" s="63" t="s">
        <v>51</v>
      </c>
      <c r="X82" s="63" t="s">
        <v>52</v>
      </c>
      <c r="Y82" s="64">
        <v>242000</v>
      </c>
      <c r="Z82" s="65">
        <v>0</v>
      </c>
      <c r="AA82" s="65">
        <v>0</v>
      </c>
      <c r="AB82" s="65">
        <v>0</v>
      </c>
      <c r="AC82" s="65">
        <v>0</v>
      </c>
      <c r="AD82" s="65">
        <v>0</v>
      </c>
      <c r="AE82" s="65">
        <v>0</v>
      </c>
      <c r="AF82" s="65">
        <v>0</v>
      </c>
      <c r="AG82" s="65">
        <f>300000-58000</f>
        <v>242000</v>
      </c>
      <c r="AH82" s="65">
        <v>0</v>
      </c>
      <c r="AI82" s="65">
        <v>0</v>
      </c>
      <c r="AJ82" s="65">
        <v>0</v>
      </c>
      <c r="AK82" s="65">
        <v>0</v>
      </c>
      <c r="AL82" s="66"/>
      <c r="AM82" s="31"/>
    </row>
    <row r="83" spans="1:41" s="42" customFormat="1" ht="38.25" x14ac:dyDescent="0.25">
      <c r="A83" s="44"/>
      <c r="B83" s="59">
        <v>21121</v>
      </c>
      <c r="C83" s="60" t="s">
        <v>41</v>
      </c>
      <c r="D83" s="60" t="s">
        <v>42</v>
      </c>
      <c r="E83" s="60" t="s">
        <v>43</v>
      </c>
      <c r="F83" s="61">
        <v>2</v>
      </c>
      <c r="G83" s="61">
        <v>3</v>
      </c>
      <c r="H83" s="61">
        <v>2</v>
      </c>
      <c r="I83" s="61">
        <v>2</v>
      </c>
      <c r="J83" s="61">
        <v>3</v>
      </c>
      <c r="K83" s="60" t="s">
        <v>44</v>
      </c>
      <c r="L83" s="60" t="s">
        <v>45</v>
      </c>
      <c r="M83" s="60" t="s">
        <v>46</v>
      </c>
      <c r="N83" s="60">
        <v>3311</v>
      </c>
      <c r="O83" s="60" t="s">
        <v>47</v>
      </c>
      <c r="P83" s="62">
        <v>14</v>
      </c>
      <c r="Q83" s="60" t="s">
        <v>55</v>
      </c>
      <c r="R83" s="61">
        <v>1</v>
      </c>
      <c r="S83" s="61">
        <v>20</v>
      </c>
      <c r="T83" s="61">
        <v>150</v>
      </c>
      <c r="U83" s="63" t="s">
        <v>171</v>
      </c>
      <c r="V83" s="63" t="s">
        <v>171</v>
      </c>
      <c r="W83" s="63" t="s">
        <v>51</v>
      </c>
      <c r="X83" s="63" t="s">
        <v>52</v>
      </c>
      <c r="Y83" s="64">
        <v>293000</v>
      </c>
      <c r="Z83" s="65"/>
      <c r="AA83" s="65"/>
      <c r="AB83" s="65"/>
      <c r="AC83" s="65"/>
      <c r="AD83" s="65"/>
      <c r="AE83" s="65"/>
      <c r="AF83" s="65">
        <v>35000</v>
      </c>
      <c r="AG83" s="65">
        <v>58000</v>
      </c>
      <c r="AH83" s="65">
        <v>50000</v>
      </c>
      <c r="AI83" s="65">
        <v>150000</v>
      </c>
      <c r="AJ83" s="65"/>
      <c r="AK83" s="65"/>
      <c r="AL83" s="66"/>
      <c r="AM83" s="31"/>
    </row>
    <row r="84" spans="1:41" s="42" customFormat="1" ht="25.5" x14ac:dyDescent="0.25">
      <c r="A84" s="44"/>
      <c r="B84" s="59">
        <v>21121</v>
      </c>
      <c r="C84" s="60" t="s">
        <v>41</v>
      </c>
      <c r="D84" s="60" t="s">
        <v>42</v>
      </c>
      <c r="E84" s="60" t="s">
        <v>43</v>
      </c>
      <c r="F84" s="61">
        <v>2</v>
      </c>
      <c r="G84" s="61">
        <v>3</v>
      </c>
      <c r="H84" s="61">
        <v>2</v>
      </c>
      <c r="I84" s="61">
        <v>2</v>
      </c>
      <c r="J84" s="61">
        <v>3</v>
      </c>
      <c r="K84" s="60" t="s">
        <v>87</v>
      </c>
      <c r="L84" s="60" t="s">
        <v>45</v>
      </c>
      <c r="M84" s="60" t="s">
        <v>174</v>
      </c>
      <c r="N84" s="60">
        <v>3342</v>
      </c>
      <c r="O84" s="60" t="s">
        <v>47</v>
      </c>
      <c r="P84" s="62">
        <v>14</v>
      </c>
      <c r="Q84" s="60" t="s">
        <v>55</v>
      </c>
      <c r="R84" s="61">
        <v>1</v>
      </c>
      <c r="S84" s="61">
        <v>20</v>
      </c>
      <c r="T84" s="61">
        <v>150</v>
      </c>
      <c r="U84" s="63" t="s">
        <v>175</v>
      </c>
      <c r="V84" s="63" t="s">
        <v>176</v>
      </c>
      <c r="W84" s="63" t="s">
        <v>58</v>
      </c>
      <c r="X84" s="63" t="s">
        <v>59</v>
      </c>
      <c r="Y84" s="64">
        <v>400000</v>
      </c>
      <c r="Z84" s="65">
        <v>33300</v>
      </c>
      <c r="AA84" s="65">
        <v>33300</v>
      </c>
      <c r="AB84" s="65">
        <v>33300</v>
      </c>
      <c r="AC84" s="65">
        <v>33300</v>
      </c>
      <c r="AD84" s="65">
        <v>33300</v>
      </c>
      <c r="AE84" s="65">
        <v>33300</v>
      </c>
      <c r="AF84" s="65">
        <v>33300</v>
      </c>
      <c r="AG84" s="65">
        <v>33300</v>
      </c>
      <c r="AH84" s="65">
        <v>33300</v>
      </c>
      <c r="AI84" s="65">
        <v>33300</v>
      </c>
      <c r="AJ84" s="65">
        <v>33300</v>
      </c>
      <c r="AK84" s="65">
        <v>33700</v>
      </c>
      <c r="AL84" s="66"/>
      <c r="AM84" s="31"/>
    </row>
    <row r="85" spans="1:41" s="42" customFormat="1" ht="38.25" x14ac:dyDescent="0.25">
      <c r="A85" s="44"/>
      <c r="B85" s="59">
        <v>21121</v>
      </c>
      <c r="C85" s="60" t="s">
        <v>41</v>
      </c>
      <c r="D85" s="60" t="s">
        <v>42</v>
      </c>
      <c r="E85" s="60" t="s">
        <v>43</v>
      </c>
      <c r="F85" s="61">
        <v>2</v>
      </c>
      <c r="G85" s="61">
        <v>3</v>
      </c>
      <c r="H85" s="61">
        <v>2</v>
      </c>
      <c r="I85" s="61">
        <v>2</v>
      </c>
      <c r="J85" s="61">
        <v>3</v>
      </c>
      <c r="K85" s="60" t="s">
        <v>44</v>
      </c>
      <c r="L85" s="60" t="s">
        <v>45</v>
      </c>
      <c r="M85" s="60" t="s">
        <v>46</v>
      </c>
      <c r="N85" s="60">
        <v>3362</v>
      </c>
      <c r="O85" s="60" t="s">
        <v>47</v>
      </c>
      <c r="P85" s="62">
        <v>14</v>
      </c>
      <c r="Q85" s="60" t="s">
        <v>55</v>
      </c>
      <c r="R85" s="61">
        <v>1</v>
      </c>
      <c r="S85" s="61">
        <v>20</v>
      </c>
      <c r="T85" s="61">
        <v>150</v>
      </c>
      <c r="U85" s="63" t="s">
        <v>177</v>
      </c>
      <c r="V85" s="63" t="s">
        <v>178</v>
      </c>
      <c r="W85" s="63" t="s">
        <v>51</v>
      </c>
      <c r="X85" s="63" t="s">
        <v>52</v>
      </c>
      <c r="Y85" s="64">
        <v>250000</v>
      </c>
      <c r="Z85" s="65">
        <v>0</v>
      </c>
      <c r="AA85" s="65">
        <v>0</v>
      </c>
      <c r="AB85" s="65">
        <v>0</v>
      </c>
      <c r="AC85" s="65">
        <v>0</v>
      </c>
      <c r="AD85" s="65">
        <f>350000-100000</f>
        <v>250000</v>
      </c>
      <c r="AE85" s="65">
        <v>0</v>
      </c>
      <c r="AF85" s="65">
        <v>0</v>
      </c>
      <c r="AG85" s="65">
        <v>0</v>
      </c>
      <c r="AH85" s="65">
        <v>0</v>
      </c>
      <c r="AI85" s="65">
        <v>0</v>
      </c>
      <c r="AJ85" s="65">
        <v>0</v>
      </c>
      <c r="AK85" s="65">
        <v>0</v>
      </c>
      <c r="AL85" s="66"/>
      <c r="AM85" s="31"/>
    </row>
    <row r="86" spans="1:41" ht="25.5" x14ac:dyDescent="0.25">
      <c r="A86" s="45"/>
      <c r="B86" s="51">
        <v>21121</v>
      </c>
      <c r="C86" s="52" t="s">
        <v>41</v>
      </c>
      <c r="D86" s="52" t="s">
        <v>42</v>
      </c>
      <c r="E86" s="52" t="s">
        <v>43</v>
      </c>
      <c r="F86" s="53">
        <v>2</v>
      </c>
      <c r="G86" s="53">
        <v>3</v>
      </c>
      <c r="H86" s="53">
        <v>2</v>
      </c>
      <c r="I86" s="53">
        <v>2</v>
      </c>
      <c r="J86" s="53">
        <v>3</v>
      </c>
      <c r="K86" s="52" t="s">
        <v>44</v>
      </c>
      <c r="L86" s="52" t="s">
        <v>45</v>
      </c>
      <c r="M86" s="52" t="s">
        <v>46</v>
      </c>
      <c r="N86" s="52">
        <v>3366</v>
      </c>
      <c r="O86" s="52" t="s">
        <v>47</v>
      </c>
      <c r="P86" s="54">
        <v>14</v>
      </c>
      <c r="Q86" s="52" t="s">
        <v>55</v>
      </c>
      <c r="R86" s="53">
        <v>1</v>
      </c>
      <c r="S86" s="53">
        <v>20</v>
      </c>
      <c r="T86" s="53">
        <v>150</v>
      </c>
      <c r="U86" s="55" t="s">
        <v>179</v>
      </c>
      <c r="V86" s="55" t="s">
        <v>180</v>
      </c>
      <c r="W86" s="55" t="s">
        <v>51</v>
      </c>
      <c r="X86" s="55" t="s">
        <v>52</v>
      </c>
      <c r="Y86" s="56">
        <v>600000</v>
      </c>
      <c r="Z86" s="57">
        <v>0</v>
      </c>
      <c r="AA86" s="57">
        <v>0</v>
      </c>
      <c r="AB86" s="57">
        <v>0</v>
      </c>
      <c r="AC86" s="57">
        <v>0</v>
      </c>
      <c r="AD86" s="57">
        <v>0</v>
      </c>
      <c r="AE86" s="57">
        <v>0</v>
      </c>
      <c r="AF86" s="57">
        <v>0</v>
      </c>
      <c r="AG86" s="57">
        <v>0</v>
      </c>
      <c r="AH86" s="57">
        <v>0</v>
      </c>
      <c r="AI86" s="57">
        <v>200000</v>
      </c>
      <c r="AJ86" s="57">
        <v>200000</v>
      </c>
      <c r="AK86" s="57">
        <v>200000</v>
      </c>
      <c r="AL86" s="58"/>
      <c r="AM86" s="31"/>
    </row>
    <row r="87" spans="1:41" ht="38.25" x14ac:dyDescent="0.25">
      <c r="A87" s="45"/>
      <c r="B87" s="51">
        <v>21121</v>
      </c>
      <c r="C87" s="52" t="s">
        <v>41</v>
      </c>
      <c r="D87" s="52" t="s">
        <v>42</v>
      </c>
      <c r="E87" s="52" t="s">
        <v>43</v>
      </c>
      <c r="F87" s="53">
        <v>2</v>
      </c>
      <c r="G87" s="53">
        <v>3</v>
      </c>
      <c r="H87" s="53">
        <v>2</v>
      </c>
      <c r="I87" s="53">
        <v>2</v>
      </c>
      <c r="J87" s="53">
        <v>3</v>
      </c>
      <c r="K87" s="52" t="s">
        <v>44</v>
      </c>
      <c r="L87" s="52" t="s">
        <v>45</v>
      </c>
      <c r="M87" s="52" t="s">
        <v>46</v>
      </c>
      <c r="N87" s="52">
        <v>3381</v>
      </c>
      <c r="O87" s="52" t="s">
        <v>47</v>
      </c>
      <c r="P87" s="54">
        <v>15</v>
      </c>
      <c r="Q87" s="52" t="s">
        <v>48</v>
      </c>
      <c r="R87" s="53">
        <v>1</v>
      </c>
      <c r="S87" s="53">
        <v>20</v>
      </c>
      <c r="T87" s="53">
        <v>150</v>
      </c>
      <c r="U87" s="55" t="s">
        <v>181</v>
      </c>
      <c r="V87" s="55" t="s">
        <v>182</v>
      </c>
      <c r="W87" s="55" t="s">
        <v>51</v>
      </c>
      <c r="X87" s="55" t="s">
        <v>92</v>
      </c>
      <c r="Y87" s="56">
        <v>8000000</v>
      </c>
      <c r="Z87" s="57">
        <v>666700</v>
      </c>
      <c r="AA87" s="57">
        <v>666700</v>
      </c>
      <c r="AB87" s="57">
        <v>666700</v>
      </c>
      <c r="AC87" s="57">
        <v>666700</v>
      </c>
      <c r="AD87" s="57">
        <v>666700</v>
      </c>
      <c r="AE87" s="57">
        <v>666700</v>
      </c>
      <c r="AF87" s="57">
        <v>666700</v>
      </c>
      <c r="AG87" s="57">
        <v>666700</v>
      </c>
      <c r="AH87" s="57">
        <v>666700</v>
      </c>
      <c r="AI87" s="57">
        <v>666700</v>
      </c>
      <c r="AJ87" s="57">
        <v>666700</v>
      </c>
      <c r="AK87" s="57">
        <v>666300</v>
      </c>
      <c r="AL87" s="58"/>
      <c r="AM87" s="31"/>
    </row>
    <row r="88" spans="1:41" s="42" customFormat="1" ht="38.25" x14ac:dyDescent="0.25">
      <c r="A88" s="44"/>
      <c r="B88" s="59">
        <v>21121</v>
      </c>
      <c r="C88" s="60" t="s">
        <v>41</v>
      </c>
      <c r="D88" s="60" t="s">
        <v>42</v>
      </c>
      <c r="E88" s="60" t="s">
        <v>43</v>
      </c>
      <c r="F88" s="61">
        <v>2</v>
      </c>
      <c r="G88" s="61">
        <v>3</v>
      </c>
      <c r="H88" s="61">
        <v>2</v>
      </c>
      <c r="I88" s="61">
        <v>2</v>
      </c>
      <c r="J88" s="61">
        <v>3</v>
      </c>
      <c r="K88" s="60" t="s">
        <v>44</v>
      </c>
      <c r="L88" s="60" t="s">
        <v>45</v>
      </c>
      <c r="M88" s="60" t="s">
        <v>46</v>
      </c>
      <c r="N88" s="60">
        <v>3451</v>
      </c>
      <c r="O88" s="60" t="s">
        <v>47</v>
      </c>
      <c r="P88" s="62">
        <v>14</v>
      </c>
      <c r="Q88" s="60" t="s">
        <v>55</v>
      </c>
      <c r="R88" s="61">
        <v>1</v>
      </c>
      <c r="S88" s="61">
        <v>20</v>
      </c>
      <c r="T88" s="61">
        <v>150</v>
      </c>
      <c r="U88" s="63" t="s">
        <v>183</v>
      </c>
      <c r="V88" s="63" t="s">
        <v>184</v>
      </c>
      <c r="W88" s="63" t="s">
        <v>51</v>
      </c>
      <c r="X88" s="63" t="s">
        <v>92</v>
      </c>
      <c r="Y88" s="64">
        <v>1650000</v>
      </c>
      <c r="Z88" s="65">
        <v>0</v>
      </c>
      <c r="AA88" s="65">
        <v>0</v>
      </c>
      <c r="AB88" s="65">
        <v>0</v>
      </c>
      <c r="AC88" s="65">
        <v>0</v>
      </c>
      <c r="AD88" s="65">
        <f>1500000+100000</f>
        <v>1600000</v>
      </c>
      <c r="AE88" s="65">
        <v>0</v>
      </c>
      <c r="AF88" s="65">
        <v>0</v>
      </c>
      <c r="AG88" s="65">
        <v>20000</v>
      </c>
      <c r="AH88" s="65">
        <v>0</v>
      </c>
      <c r="AI88" s="65">
        <v>0</v>
      </c>
      <c r="AJ88" s="65">
        <v>13700</v>
      </c>
      <c r="AK88" s="65">
        <v>16300</v>
      </c>
      <c r="AL88" s="66"/>
      <c r="AM88" s="31"/>
    </row>
    <row r="89" spans="1:41" ht="76.5" x14ac:dyDescent="0.25">
      <c r="A89" s="45"/>
      <c r="B89" s="51">
        <v>21121</v>
      </c>
      <c r="C89" s="52" t="s">
        <v>41</v>
      </c>
      <c r="D89" s="52" t="s">
        <v>42</v>
      </c>
      <c r="E89" s="52" t="s">
        <v>43</v>
      </c>
      <c r="F89" s="53">
        <v>2</v>
      </c>
      <c r="G89" s="53">
        <v>3</v>
      </c>
      <c r="H89" s="53">
        <v>2</v>
      </c>
      <c r="I89" s="53">
        <v>2</v>
      </c>
      <c r="J89" s="53">
        <v>3</v>
      </c>
      <c r="K89" s="52" t="s">
        <v>44</v>
      </c>
      <c r="L89" s="52" t="s">
        <v>45</v>
      </c>
      <c r="M89" s="52" t="s">
        <v>46</v>
      </c>
      <c r="N89" s="52">
        <v>3521</v>
      </c>
      <c r="O89" s="52" t="s">
        <v>47</v>
      </c>
      <c r="P89" s="54">
        <v>14</v>
      </c>
      <c r="Q89" s="52" t="s">
        <v>55</v>
      </c>
      <c r="R89" s="53">
        <v>1</v>
      </c>
      <c r="S89" s="53">
        <v>20</v>
      </c>
      <c r="T89" s="53">
        <v>150</v>
      </c>
      <c r="U89" s="55" t="s">
        <v>185</v>
      </c>
      <c r="V89" s="55" t="s">
        <v>186</v>
      </c>
      <c r="W89" s="55" t="s">
        <v>58</v>
      </c>
      <c r="X89" s="55" t="s">
        <v>59</v>
      </c>
      <c r="Y89" s="56">
        <v>10000</v>
      </c>
      <c r="Z89" s="57">
        <v>0</v>
      </c>
      <c r="AA89" s="57">
        <v>0</v>
      </c>
      <c r="AB89" s="57">
        <v>0</v>
      </c>
      <c r="AC89" s="57">
        <v>0</v>
      </c>
      <c r="AD89" s="57">
        <v>0</v>
      </c>
      <c r="AE89" s="57">
        <v>0</v>
      </c>
      <c r="AF89" s="57">
        <v>0</v>
      </c>
      <c r="AG89" s="57">
        <v>10000</v>
      </c>
      <c r="AH89" s="57">
        <v>0</v>
      </c>
      <c r="AI89" s="57">
        <v>0</v>
      </c>
      <c r="AJ89" s="57">
        <v>0</v>
      </c>
      <c r="AK89" s="57">
        <v>0</v>
      </c>
      <c r="AL89" s="58"/>
      <c r="AM89" s="31"/>
    </row>
    <row r="90" spans="1:41" s="42" customFormat="1" ht="63.75" x14ac:dyDescent="0.25">
      <c r="A90" s="44"/>
      <c r="B90" s="59">
        <v>21121</v>
      </c>
      <c r="C90" s="60" t="s">
        <v>41</v>
      </c>
      <c r="D90" s="60" t="s">
        <v>42</v>
      </c>
      <c r="E90" s="60" t="s">
        <v>43</v>
      </c>
      <c r="F90" s="61">
        <v>2</v>
      </c>
      <c r="G90" s="61">
        <v>3</v>
      </c>
      <c r="H90" s="61">
        <v>2</v>
      </c>
      <c r="I90" s="61">
        <v>2</v>
      </c>
      <c r="J90" s="61">
        <v>3</v>
      </c>
      <c r="K90" s="60" t="s">
        <v>44</v>
      </c>
      <c r="L90" s="60" t="s">
        <v>45</v>
      </c>
      <c r="M90" s="60" t="s">
        <v>46</v>
      </c>
      <c r="N90" s="60">
        <v>3531</v>
      </c>
      <c r="O90" s="60" t="s">
        <v>47</v>
      </c>
      <c r="P90" s="62">
        <v>14</v>
      </c>
      <c r="Q90" s="60" t="s">
        <v>55</v>
      </c>
      <c r="R90" s="61">
        <v>1</v>
      </c>
      <c r="S90" s="61">
        <v>20</v>
      </c>
      <c r="T90" s="61">
        <v>150</v>
      </c>
      <c r="U90" s="63" t="s">
        <v>187</v>
      </c>
      <c r="V90" s="63" t="s">
        <v>188</v>
      </c>
      <c r="W90" s="63" t="s">
        <v>51</v>
      </c>
      <c r="X90" s="63" t="s">
        <v>52</v>
      </c>
      <c r="Y90" s="64">
        <v>1040752</v>
      </c>
      <c r="Z90" s="65">
        <v>25000</v>
      </c>
      <c r="AA90" s="65">
        <v>25000</v>
      </c>
      <c r="AB90" s="65">
        <f>25000+50000</f>
        <v>75000</v>
      </c>
      <c r="AC90" s="65">
        <v>25000</v>
      </c>
      <c r="AD90" s="65">
        <v>25000</v>
      </c>
      <c r="AE90" s="65">
        <f>25000+50000</f>
        <v>75000</v>
      </c>
      <c r="AF90" s="65">
        <f>25000+20752+320000</f>
        <v>365752</v>
      </c>
      <c r="AG90" s="65">
        <v>25000</v>
      </c>
      <c r="AH90" s="65">
        <f>25000+50000</f>
        <v>75000</v>
      </c>
      <c r="AI90" s="65">
        <f>25000+250000</f>
        <v>275000</v>
      </c>
      <c r="AJ90" s="65">
        <v>25000</v>
      </c>
      <c r="AK90" s="65">
        <v>25000</v>
      </c>
      <c r="AL90" s="66"/>
      <c r="AM90" s="31"/>
    </row>
    <row r="91" spans="1:41" s="42" customFormat="1" ht="63.75" x14ac:dyDescent="0.25">
      <c r="A91" s="44"/>
      <c r="B91" s="59">
        <v>21121</v>
      </c>
      <c r="C91" s="60" t="s">
        <v>41</v>
      </c>
      <c r="D91" s="60" t="s">
        <v>42</v>
      </c>
      <c r="E91" s="60" t="s">
        <v>43</v>
      </c>
      <c r="F91" s="61">
        <v>2</v>
      </c>
      <c r="G91" s="61">
        <v>3</v>
      </c>
      <c r="H91" s="61">
        <v>2</v>
      </c>
      <c r="I91" s="61">
        <v>2</v>
      </c>
      <c r="J91" s="61">
        <v>3</v>
      </c>
      <c r="K91" s="60" t="s">
        <v>44</v>
      </c>
      <c r="L91" s="60" t="s">
        <v>45</v>
      </c>
      <c r="M91" s="60" t="s">
        <v>46</v>
      </c>
      <c r="N91" s="60">
        <v>3541</v>
      </c>
      <c r="O91" s="60" t="s">
        <v>47</v>
      </c>
      <c r="P91" s="62">
        <v>15</v>
      </c>
      <c r="Q91" s="60" t="s">
        <v>48</v>
      </c>
      <c r="R91" s="61">
        <v>1</v>
      </c>
      <c r="S91" s="61">
        <v>20</v>
      </c>
      <c r="T91" s="61">
        <v>150</v>
      </c>
      <c r="U91" s="63" t="s">
        <v>189</v>
      </c>
      <c r="V91" s="63" t="s">
        <v>190</v>
      </c>
      <c r="W91" s="63" t="s">
        <v>51</v>
      </c>
      <c r="X91" s="63" t="s">
        <v>92</v>
      </c>
      <c r="Y91" s="64">
        <v>1318000</v>
      </c>
      <c r="Z91" s="65">
        <f>500000-3269-50000-30000-98731</f>
        <v>318000</v>
      </c>
      <c r="AA91" s="65">
        <v>0</v>
      </c>
      <c r="AB91" s="65">
        <v>0</v>
      </c>
      <c r="AC91" s="65">
        <v>0</v>
      </c>
      <c r="AD91" s="65">
        <v>0</v>
      </c>
      <c r="AE91" s="65">
        <v>0</v>
      </c>
      <c r="AF91" s="65">
        <v>0</v>
      </c>
      <c r="AG91" s="65">
        <v>0</v>
      </c>
      <c r="AH91" s="65">
        <v>0</v>
      </c>
      <c r="AI91" s="65">
        <v>0</v>
      </c>
      <c r="AJ91" s="65">
        <v>1000000</v>
      </c>
      <c r="AK91" s="65">
        <v>0</v>
      </c>
      <c r="AL91" s="66"/>
      <c r="AM91" s="31"/>
    </row>
    <row r="92" spans="1:41" s="42" customFormat="1" ht="63.75" x14ac:dyDescent="0.25">
      <c r="A92" s="44"/>
      <c r="B92" s="59">
        <v>21121</v>
      </c>
      <c r="C92" s="60" t="s">
        <v>41</v>
      </c>
      <c r="D92" s="60" t="s">
        <v>42</v>
      </c>
      <c r="E92" s="60" t="s">
        <v>43</v>
      </c>
      <c r="F92" s="61">
        <v>2</v>
      </c>
      <c r="G92" s="61">
        <v>3</v>
      </c>
      <c r="H92" s="61">
        <v>2</v>
      </c>
      <c r="I92" s="61">
        <v>2</v>
      </c>
      <c r="J92" s="61">
        <v>3</v>
      </c>
      <c r="K92" s="60" t="s">
        <v>44</v>
      </c>
      <c r="L92" s="60" t="s">
        <v>45</v>
      </c>
      <c r="M92" s="60" t="s">
        <v>46</v>
      </c>
      <c r="N92" s="60">
        <v>3541</v>
      </c>
      <c r="O92" s="60" t="s">
        <v>47</v>
      </c>
      <c r="P92" s="62">
        <v>15</v>
      </c>
      <c r="Q92" s="60" t="s">
        <v>48</v>
      </c>
      <c r="R92" s="61">
        <v>1</v>
      </c>
      <c r="S92" s="61">
        <v>20</v>
      </c>
      <c r="T92" s="61">
        <v>150</v>
      </c>
      <c r="U92" s="63" t="s">
        <v>189</v>
      </c>
      <c r="V92" s="63" t="s">
        <v>191</v>
      </c>
      <c r="W92" s="63" t="s">
        <v>51</v>
      </c>
      <c r="X92" s="63" t="s">
        <v>92</v>
      </c>
      <c r="Y92" s="64">
        <v>3370000</v>
      </c>
      <c r="Z92" s="65">
        <v>3269</v>
      </c>
      <c r="AA92" s="65">
        <v>841683</v>
      </c>
      <c r="AB92" s="65">
        <v>0</v>
      </c>
      <c r="AC92" s="65">
        <v>841683</v>
      </c>
      <c r="AD92" s="65"/>
      <c r="AE92" s="65">
        <v>0</v>
      </c>
      <c r="AF92" s="65">
        <v>0</v>
      </c>
      <c r="AG92" s="65">
        <v>841683</v>
      </c>
      <c r="AH92" s="65">
        <v>0</v>
      </c>
      <c r="AI92" s="65">
        <v>791682</v>
      </c>
      <c r="AJ92" s="65">
        <v>0</v>
      </c>
      <c r="AK92" s="65">
        <v>50000</v>
      </c>
      <c r="AL92" s="66"/>
      <c r="AM92" s="31"/>
      <c r="AN92" s="69"/>
      <c r="AO92" s="70"/>
    </row>
    <row r="93" spans="1:41" ht="63.75" x14ac:dyDescent="0.25">
      <c r="A93" s="45"/>
      <c r="B93" s="51">
        <v>21121</v>
      </c>
      <c r="C93" s="52" t="s">
        <v>41</v>
      </c>
      <c r="D93" s="52" t="s">
        <v>42</v>
      </c>
      <c r="E93" s="52" t="s">
        <v>43</v>
      </c>
      <c r="F93" s="53">
        <v>2</v>
      </c>
      <c r="G93" s="53">
        <v>3</v>
      </c>
      <c r="H93" s="53">
        <v>2</v>
      </c>
      <c r="I93" s="53">
        <v>2</v>
      </c>
      <c r="J93" s="53">
        <v>3</v>
      </c>
      <c r="K93" s="52" t="s">
        <v>44</v>
      </c>
      <c r="L93" s="52" t="s">
        <v>45</v>
      </c>
      <c r="M93" s="52" t="s">
        <v>46</v>
      </c>
      <c r="N93" s="52">
        <v>3541</v>
      </c>
      <c r="O93" s="52" t="s">
        <v>47</v>
      </c>
      <c r="P93" s="54">
        <v>15</v>
      </c>
      <c r="Q93" s="52" t="s">
        <v>48</v>
      </c>
      <c r="R93" s="53">
        <v>1</v>
      </c>
      <c r="S93" s="53">
        <v>20</v>
      </c>
      <c r="T93" s="53">
        <v>150</v>
      </c>
      <c r="U93" s="55" t="s">
        <v>189</v>
      </c>
      <c r="V93" s="55" t="s">
        <v>192</v>
      </c>
      <c r="W93" s="55" t="s">
        <v>99</v>
      </c>
      <c r="X93" s="55" t="s">
        <v>92</v>
      </c>
      <c r="Y93" s="56">
        <v>1200000</v>
      </c>
      <c r="Z93" s="57">
        <v>0</v>
      </c>
      <c r="AA93" s="57">
        <v>0</v>
      </c>
      <c r="AB93" s="57">
        <v>0</v>
      </c>
      <c r="AC93" s="57">
        <v>0</v>
      </c>
      <c r="AD93" s="57">
        <v>0</v>
      </c>
      <c r="AE93" s="57">
        <v>0</v>
      </c>
      <c r="AF93" s="57">
        <v>400000</v>
      </c>
      <c r="AG93" s="57">
        <v>0</v>
      </c>
      <c r="AH93" s="57">
        <v>600000</v>
      </c>
      <c r="AI93" s="57">
        <v>0</v>
      </c>
      <c r="AJ93" s="57">
        <v>0</v>
      </c>
      <c r="AK93" s="57">
        <v>200000</v>
      </c>
      <c r="AL93" s="58"/>
      <c r="AM93" s="31"/>
    </row>
    <row r="94" spans="1:41" s="42" customFormat="1" ht="63.75" x14ac:dyDescent="0.25">
      <c r="A94" s="44"/>
      <c r="B94" s="59">
        <v>21121</v>
      </c>
      <c r="C94" s="60" t="s">
        <v>41</v>
      </c>
      <c r="D94" s="60" t="s">
        <v>42</v>
      </c>
      <c r="E94" s="60" t="s">
        <v>43</v>
      </c>
      <c r="F94" s="61">
        <v>2</v>
      </c>
      <c r="G94" s="61">
        <v>3</v>
      </c>
      <c r="H94" s="61">
        <v>2</v>
      </c>
      <c r="I94" s="61">
        <v>2</v>
      </c>
      <c r="J94" s="61">
        <v>3</v>
      </c>
      <c r="K94" s="60" t="s">
        <v>44</v>
      </c>
      <c r="L94" s="60" t="s">
        <v>45</v>
      </c>
      <c r="M94" s="60" t="s">
        <v>46</v>
      </c>
      <c r="N94" s="60">
        <v>3541</v>
      </c>
      <c r="O94" s="60" t="s">
        <v>47</v>
      </c>
      <c r="P94" s="62">
        <v>15</v>
      </c>
      <c r="Q94" s="60" t="s">
        <v>48</v>
      </c>
      <c r="R94" s="61">
        <v>1</v>
      </c>
      <c r="S94" s="61">
        <v>20</v>
      </c>
      <c r="T94" s="61">
        <v>150</v>
      </c>
      <c r="U94" s="63" t="s">
        <v>189</v>
      </c>
      <c r="V94" s="63" t="s">
        <v>193</v>
      </c>
      <c r="W94" s="63" t="s">
        <v>51</v>
      </c>
      <c r="X94" s="63" t="s">
        <v>52</v>
      </c>
      <c r="Y94" s="64">
        <v>950000</v>
      </c>
      <c r="Z94" s="65">
        <v>50000</v>
      </c>
      <c r="AA94" s="65">
        <v>0</v>
      </c>
      <c r="AB94" s="65">
        <v>0</v>
      </c>
      <c r="AC94" s="65">
        <v>0</v>
      </c>
      <c r="AD94" s="65">
        <v>900000</v>
      </c>
      <c r="AE94" s="65">
        <v>0</v>
      </c>
      <c r="AF94" s="65">
        <v>0</v>
      </c>
      <c r="AG94" s="65">
        <v>0</v>
      </c>
      <c r="AH94" s="65">
        <v>0</v>
      </c>
      <c r="AI94" s="65">
        <v>0</v>
      </c>
      <c r="AJ94" s="65">
        <v>0</v>
      </c>
      <c r="AK94" s="65">
        <v>0</v>
      </c>
      <c r="AL94" s="66"/>
      <c r="AM94" s="31"/>
    </row>
    <row r="95" spans="1:41" ht="63.75" x14ac:dyDescent="0.25">
      <c r="A95" s="45"/>
      <c r="B95" s="51">
        <v>21121</v>
      </c>
      <c r="C95" s="52" t="s">
        <v>41</v>
      </c>
      <c r="D95" s="52" t="s">
        <v>42</v>
      </c>
      <c r="E95" s="52" t="s">
        <v>43</v>
      </c>
      <c r="F95" s="53">
        <v>2</v>
      </c>
      <c r="G95" s="53">
        <v>3</v>
      </c>
      <c r="H95" s="53">
        <v>2</v>
      </c>
      <c r="I95" s="53">
        <v>2</v>
      </c>
      <c r="J95" s="53">
        <v>3</v>
      </c>
      <c r="K95" s="52" t="s">
        <v>44</v>
      </c>
      <c r="L95" s="52" t="s">
        <v>45</v>
      </c>
      <c r="M95" s="52" t="s">
        <v>46</v>
      </c>
      <c r="N95" s="52">
        <v>3541</v>
      </c>
      <c r="O95" s="52" t="s">
        <v>47</v>
      </c>
      <c r="P95" s="54">
        <v>14</v>
      </c>
      <c r="Q95" s="52" t="s">
        <v>55</v>
      </c>
      <c r="R95" s="53">
        <v>1</v>
      </c>
      <c r="S95" s="53">
        <v>20</v>
      </c>
      <c r="T95" s="53">
        <v>150</v>
      </c>
      <c r="U95" s="55" t="s">
        <v>189</v>
      </c>
      <c r="V95" s="55" t="s">
        <v>194</v>
      </c>
      <c r="W95" s="55" t="s">
        <v>51</v>
      </c>
      <c r="X95" s="55" t="s">
        <v>52</v>
      </c>
      <c r="Y95" s="56">
        <v>370000</v>
      </c>
      <c r="Z95" s="57">
        <v>0</v>
      </c>
      <c r="AA95" s="57">
        <v>0</v>
      </c>
      <c r="AB95" s="57">
        <v>0</v>
      </c>
      <c r="AC95" s="57">
        <v>0</v>
      </c>
      <c r="AD95" s="57">
        <v>0</v>
      </c>
      <c r="AE95" s="57">
        <v>0</v>
      </c>
      <c r="AF95" s="57">
        <v>0</v>
      </c>
      <c r="AG95" s="57">
        <v>370000</v>
      </c>
      <c r="AH95" s="57">
        <v>0</v>
      </c>
      <c r="AI95" s="57">
        <v>0</v>
      </c>
      <c r="AJ95" s="57">
        <v>0</v>
      </c>
      <c r="AK95" s="57">
        <v>0</v>
      </c>
      <c r="AL95" s="58"/>
      <c r="AM95" s="31"/>
    </row>
    <row r="96" spans="1:41" ht="63.75" x14ac:dyDescent="0.25">
      <c r="A96" s="45"/>
      <c r="B96" s="51">
        <v>21121</v>
      </c>
      <c r="C96" s="52" t="s">
        <v>41</v>
      </c>
      <c r="D96" s="52" t="s">
        <v>42</v>
      </c>
      <c r="E96" s="52" t="s">
        <v>43</v>
      </c>
      <c r="F96" s="53">
        <v>2</v>
      </c>
      <c r="G96" s="53">
        <v>3</v>
      </c>
      <c r="H96" s="53">
        <v>2</v>
      </c>
      <c r="I96" s="53">
        <v>2</v>
      </c>
      <c r="J96" s="53">
        <v>3</v>
      </c>
      <c r="K96" s="52" t="s">
        <v>44</v>
      </c>
      <c r="L96" s="52" t="s">
        <v>45</v>
      </c>
      <c r="M96" s="52" t="s">
        <v>46</v>
      </c>
      <c r="N96" s="52">
        <v>3541</v>
      </c>
      <c r="O96" s="52" t="s">
        <v>47</v>
      </c>
      <c r="P96" s="54">
        <v>15</v>
      </c>
      <c r="Q96" s="52" t="s">
        <v>48</v>
      </c>
      <c r="R96" s="53">
        <v>1</v>
      </c>
      <c r="S96" s="53">
        <v>20</v>
      </c>
      <c r="T96" s="53">
        <v>150</v>
      </c>
      <c r="U96" s="55" t="s">
        <v>189</v>
      </c>
      <c r="V96" s="55" t="s">
        <v>195</v>
      </c>
      <c r="W96" s="55" t="s">
        <v>99</v>
      </c>
      <c r="X96" s="55" t="s">
        <v>92</v>
      </c>
      <c r="Y96" s="56">
        <v>1100000</v>
      </c>
      <c r="Z96" s="57">
        <v>0</v>
      </c>
      <c r="AA96" s="57">
        <v>0</v>
      </c>
      <c r="AB96" s="57">
        <v>0</v>
      </c>
      <c r="AC96" s="57">
        <v>0</v>
      </c>
      <c r="AD96" s="57">
        <v>450000</v>
      </c>
      <c r="AE96" s="57">
        <v>0</v>
      </c>
      <c r="AF96" s="57">
        <v>0</v>
      </c>
      <c r="AG96" s="57">
        <v>0</v>
      </c>
      <c r="AH96" s="57">
        <v>0</v>
      </c>
      <c r="AI96" s="57">
        <v>550000</v>
      </c>
      <c r="AJ96" s="57">
        <v>0</v>
      </c>
      <c r="AK96" s="57">
        <v>100000</v>
      </c>
      <c r="AL96" s="58"/>
      <c r="AM96" s="31"/>
    </row>
    <row r="97" spans="1:41" s="42" customFormat="1" ht="63.75" x14ac:dyDescent="0.25">
      <c r="A97" s="44"/>
      <c r="B97" s="59">
        <v>21121</v>
      </c>
      <c r="C97" s="60" t="s">
        <v>41</v>
      </c>
      <c r="D97" s="60" t="s">
        <v>42</v>
      </c>
      <c r="E97" s="60" t="s">
        <v>43</v>
      </c>
      <c r="F97" s="61">
        <v>2</v>
      </c>
      <c r="G97" s="61">
        <v>3</v>
      </c>
      <c r="H97" s="61">
        <v>2</v>
      </c>
      <c r="I97" s="61">
        <v>2</v>
      </c>
      <c r="J97" s="61">
        <v>3</v>
      </c>
      <c r="K97" s="60" t="s">
        <v>44</v>
      </c>
      <c r="L97" s="60" t="s">
        <v>45</v>
      </c>
      <c r="M97" s="60" t="s">
        <v>46</v>
      </c>
      <c r="N97" s="60">
        <v>3541</v>
      </c>
      <c r="O97" s="60" t="s">
        <v>47</v>
      </c>
      <c r="P97" s="62">
        <v>15</v>
      </c>
      <c r="Q97" s="60" t="s">
        <v>48</v>
      </c>
      <c r="R97" s="61">
        <v>1</v>
      </c>
      <c r="S97" s="61">
        <v>20</v>
      </c>
      <c r="T97" s="61">
        <v>150</v>
      </c>
      <c r="U97" s="63" t="s">
        <v>189</v>
      </c>
      <c r="V97" s="63" t="s">
        <v>196</v>
      </c>
      <c r="W97" s="63" t="s">
        <v>99</v>
      </c>
      <c r="X97" s="63" t="s">
        <v>52</v>
      </c>
      <c r="Y97" s="64">
        <v>730000</v>
      </c>
      <c r="Z97" s="65">
        <v>30000</v>
      </c>
      <c r="AA97" s="65">
        <v>0</v>
      </c>
      <c r="AB97" s="65">
        <v>600000</v>
      </c>
      <c r="AC97" s="65">
        <v>0</v>
      </c>
      <c r="AD97" s="65">
        <v>0</v>
      </c>
      <c r="AE97" s="65">
        <v>0</v>
      </c>
      <c r="AF97" s="65">
        <v>100000</v>
      </c>
      <c r="AG97" s="65">
        <v>0</v>
      </c>
      <c r="AH97" s="65">
        <v>0</v>
      </c>
      <c r="AI97" s="65">
        <v>0</v>
      </c>
      <c r="AJ97" s="65">
        <v>0</v>
      </c>
      <c r="AK97" s="65">
        <v>0</v>
      </c>
      <c r="AL97" s="66"/>
      <c r="AM97" s="31"/>
    </row>
    <row r="98" spans="1:41" ht="63.75" x14ac:dyDescent="0.25">
      <c r="A98" s="45"/>
      <c r="B98" s="51">
        <v>21121</v>
      </c>
      <c r="C98" s="52" t="s">
        <v>41</v>
      </c>
      <c r="D98" s="52" t="s">
        <v>42</v>
      </c>
      <c r="E98" s="52" t="s">
        <v>43</v>
      </c>
      <c r="F98" s="53">
        <v>2</v>
      </c>
      <c r="G98" s="53">
        <v>3</v>
      </c>
      <c r="H98" s="53">
        <v>2</v>
      </c>
      <c r="I98" s="53">
        <v>2</v>
      </c>
      <c r="J98" s="53">
        <v>3</v>
      </c>
      <c r="K98" s="52" t="s">
        <v>44</v>
      </c>
      <c r="L98" s="52" t="s">
        <v>45</v>
      </c>
      <c r="M98" s="52" t="s">
        <v>46</v>
      </c>
      <c r="N98" s="52">
        <v>3541</v>
      </c>
      <c r="O98" s="52" t="s">
        <v>47</v>
      </c>
      <c r="P98" s="54">
        <v>14</v>
      </c>
      <c r="Q98" s="52" t="s">
        <v>55</v>
      </c>
      <c r="R98" s="53">
        <v>1</v>
      </c>
      <c r="S98" s="53">
        <v>20</v>
      </c>
      <c r="T98" s="53">
        <v>150</v>
      </c>
      <c r="U98" s="55" t="s">
        <v>189</v>
      </c>
      <c r="V98" s="55" t="s">
        <v>197</v>
      </c>
      <c r="W98" s="55" t="s">
        <v>99</v>
      </c>
      <c r="X98" s="55" t="s">
        <v>52</v>
      </c>
      <c r="Y98" s="56">
        <v>200000</v>
      </c>
      <c r="Z98" s="57">
        <v>0</v>
      </c>
      <c r="AA98" s="57">
        <v>0</v>
      </c>
      <c r="AB98" s="57">
        <v>0</v>
      </c>
      <c r="AC98" s="57">
        <v>0</v>
      </c>
      <c r="AD98" s="57">
        <v>0</v>
      </c>
      <c r="AE98" s="57">
        <v>0</v>
      </c>
      <c r="AF98" s="57">
        <v>0</v>
      </c>
      <c r="AG98" s="57">
        <v>0</v>
      </c>
      <c r="AH98" s="57">
        <v>200000</v>
      </c>
      <c r="AI98" s="57">
        <v>0</v>
      </c>
      <c r="AJ98" s="57">
        <v>0</v>
      </c>
      <c r="AK98" s="57">
        <v>0</v>
      </c>
      <c r="AL98" s="58"/>
      <c r="AM98" s="31"/>
    </row>
    <row r="99" spans="1:41" s="42" customFormat="1" ht="63.75" x14ac:dyDescent="0.25">
      <c r="A99" s="44"/>
      <c r="B99" s="59">
        <v>21121</v>
      </c>
      <c r="C99" s="60" t="s">
        <v>41</v>
      </c>
      <c r="D99" s="60" t="s">
        <v>42</v>
      </c>
      <c r="E99" s="60" t="s">
        <v>43</v>
      </c>
      <c r="F99" s="61">
        <v>2</v>
      </c>
      <c r="G99" s="61">
        <v>3</v>
      </c>
      <c r="H99" s="61">
        <v>2</v>
      </c>
      <c r="I99" s="61">
        <v>2</v>
      </c>
      <c r="J99" s="61">
        <v>3</v>
      </c>
      <c r="K99" s="60" t="s">
        <v>44</v>
      </c>
      <c r="L99" s="60" t="s">
        <v>45</v>
      </c>
      <c r="M99" s="60" t="s">
        <v>46</v>
      </c>
      <c r="N99" s="60">
        <v>3541</v>
      </c>
      <c r="O99" s="60" t="s">
        <v>47</v>
      </c>
      <c r="P99" s="62">
        <v>15</v>
      </c>
      <c r="Q99" s="60" t="s">
        <v>48</v>
      </c>
      <c r="R99" s="61">
        <v>1</v>
      </c>
      <c r="S99" s="61">
        <v>20</v>
      </c>
      <c r="T99" s="61">
        <v>150</v>
      </c>
      <c r="U99" s="63" t="s">
        <v>189</v>
      </c>
      <c r="V99" s="63" t="s">
        <v>198</v>
      </c>
      <c r="W99" s="63" t="s">
        <v>51</v>
      </c>
      <c r="X99" s="63" t="s">
        <v>52</v>
      </c>
      <c r="Y99" s="64">
        <v>880000</v>
      </c>
      <c r="Z99" s="65">
        <v>0</v>
      </c>
      <c r="AA99" s="65">
        <v>0</v>
      </c>
      <c r="AB99" s="65">
        <v>0</v>
      </c>
      <c r="AC99" s="65">
        <v>0</v>
      </c>
      <c r="AD99" s="65">
        <v>0</v>
      </c>
      <c r="AE99" s="65">
        <f>900000-20000</f>
        <v>880000</v>
      </c>
      <c r="AF99" s="65">
        <v>0</v>
      </c>
      <c r="AG99" s="65">
        <v>0</v>
      </c>
      <c r="AH99" s="65">
        <v>0</v>
      </c>
      <c r="AI99" s="65">
        <v>0</v>
      </c>
      <c r="AJ99" s="65">
        <v>0</v>
      </c>
      <c r="AK99" s="65">
        <v>0</v>
      </c>
      <c r="AL99" s="66"/>
      <c r="AM99" s="31"/>
    </row>
    <row r="100" spans="1:41" s="42" customFormat="1" ht="63.75" customHeight="1" x14ac:dyDescent="0.25">
      <c r="A100" s="44"/>
      <c r="B100" s="59">
        <v>21121</v>
      </c>
      <c r="C100" s="60" t="s">
        <v>41</v>
      </c>
      <c r="D100" s="60" t="s">
        <v>42</v>
      </c>
      <c r="E100" s="60" t="s">
        <v>43</v>
      </c>
      <c r="F100" s="61">
        <v>2</v>
      </c>
      <c r="G100" s="61">
        <v>3</v>
      </c>
      <c r="H100" s="61">
        <v>2</v>
      </c>
      <c r="I100" s="61">
        <v>2</v>
      </c>
      <c r="J100" s="61">
        <v>3</v>
      </c>
      <c r="K100" s="60" t="s">
        <v>44</v>
      </c>
      <c r="L100" s="60" t="s">
        <v>45</v>
      </c>
      <c r="M100" s="60" t="s">
        <v>46</v>
      </c>
      <c r="N100" s="60">
        <v>3541</v>
      </c>
      <c r="O100" s="60" t="s">
        <v>47</v>
      </c>
      <c r="P100" s="62">
        <v>15</v>
      </c>
      <c r="Q100" s="60" t="s">
        <v>48</v>
      </c>
      <c r="R100" s="61">
        <v>1</v>
      </c>
      <c r="S100" s="61">
        <v>20</v>
      </c>
      <c r="T100" s="61">
        <v>150</v>
      </c>
      <c r="U100" s="98" t="s">
        <v>189</v>
      </c>
      <c r="V100" s="98" t="s">
        <v>199</v>
      </c>
      <c r="W100" s="98" t="s">
        <v>51</v>
      </c>
      <c r="X100" s="98" t="s">
        <v>92</v>
      </c>
      <c r="Y100" s="64">
        <v>160491</v>
      </c>
      <c r="Z100" s="65">
        <v>98731</v>
      </c>
      <c r="AA100" s="65">
        <v>0</v>
      </c>
      <c r="AB100" s="65">
        <v>0</v>
      </c>
      <c r="AC100" s="65">
        <v>0</v>
      </c>
      <c r="AD100" s="65">
        <v>0</v>
      </c>
      <c r="AE100" s="65">
        <f>20000+41760</f>
        <v>61760</v>
      </c>
      <c r="AF100" s="65">
        <v>0</v>
      </c>
      <c r="AG100" s="65">
        <v>0</v>
      </c>
      <c r="AH100" s="65">
        <v>0</v>
      </c>
      <c r="AI100" s="65">
        <v>0</v>
      </c>
      <c r="AJ100" s="65">
        <v>0</v>
      </c>
      <c r="AK100" s="65">
        <v>0</v>
      </c>
      <c r="AL100" s="66"/>
      <c r="AM100" s="31"/>
    </row>
    <row r="101" spans="1:41" s="42" customFormat="1" ht="63.75" customHeight="1" x14ac:dyDescent="0.25">
      <c r="A101" s="44"/>
      <c r="B101" s="59">
        <v>21121</v>
      </c>
      <c r="C101" s="60" t="s">
        <v>41</v>
      </c>
      <c r="D101" s="60" t="s">
        <v>42</v>
      </c>
      <c r="E101" s="60" t="s">
        <v>43</v>
      </c>
      <c r="F101" s="61">
        <v>2</v>
      </c>
      <c r="G101" s="61">
        <v>3</v>
      </c>
      <c r="H101" s="61">
        <v>2</v>
      </c>
      <c r="I101" s="61">
        <v>2</v>
      </c>
      <c r="J101" s="61">
        <v>3</v>
      </c>
      <c r="K101" s="60" t="s">
        <v>44</v>
      </c>
      <c r="L101" s="60" t="s">
        <v>45</v>
      </c>
      <c r="M101" s="60" t="s">
        <v>46</v>
      </c>
      <c r="N101" s="60">
        <v>3541</v>
      </c>
      <c r="O101" s="60" t="s">
        <v>47</v>
      </c>
      <c r="P101" s="62">
        <v>14</v>
      </c>
      <c r="Q101" s="60" t="s">
        <v>55</v>
      </c>
      <c r="R101" s="61">
        <v>1</v>
      </c>
      <c r="S101" s="61">
        <v>20</v>
      </c>
      <c r="T101" s="61">
        <v>150</v>
      </c>
      <c r="U101" s="99"/>
      <c r="V101" s="99"/>
      <c r="W101" s="99"/>
      <c r="X101" s="99"/>
      <c r="Y101" s="64">
        <v>6864868</v>
      </c>
      <c r="Z101" s="65">
        <v>0</v>
      </c>
      <c r="AA101" s="65">
        <v>0</v>
      </c>
      <c r="AB101" s="65">
        <v>0</v>
      </c>
      <c r="AC101" s="65">
        <v>0</v>
      </c>
      <c r="AD101" s="65">
        <v>0</v>
      </c>
      <c r="AE101" s="65">
        <v>0</v>
      </c>
      <c r="AF101" s="65">
        <f>7000000-320000</f>
        <v>6680000</v>
      </c>
      <c r="AG101" s="65">
        <v>184868</v>
      </c>
      <c r="AH101" s="65">
        <v>0</v>
      </c>
      <c r="AI101" s="65">
        <v>0</v>
      </c>
      <c r="AJ101" s="65">
        <v>0</v>
      </c>
      <c r="AK101" s="65">
        <v>0</v>
      </c>
      <c r="AL101" s="66"/>
      <c r="AM101" s="71"/>
      <c r="AN101" s="72"/>
      <c r="AO101" s="72"/>
    </row>
    <row r="102" spans="1:41" s="42" customFormat="1" ht="63.75" customHeight="1" x14ac:dyDescent="0.25">
      <c r="A102" s="44"/>
      <c r="B102" s="59">
        <v>21121</v>
      </c>
      <c r="C102" s="60" t="s">
        <v>41</v>
      </c>
      <c r="D102" s="60" t="s">
        <v>42</v>
      </c>
      <c r="E102" s="60" t="s">
        <v>43</v>
      </c>
      <c r="F102" s="61">
        <v>2</v>
      </c>
      <c r="G102" s="61">
        <v>3</v>
      </c>
      <c r="H102" s="61">
        <v>2</v>
      </c>
      <c r="I102" s="61">
        <v>2</v>
      </c>
      <c r="J102" s="61">
        <v>3</v>
      </c>
      <c r="K102" s="60" t="s">
        <v>87</v>
      </c>
      <c r="L102" s="60" t="s">
        <v>45</v>
      </c>
      <c r="M102" s="60" t="s">
        <v>174</v>
      </c>
      <c r="N102" s="60">
        <v>3541</v>
      </c>
      <c r="O102" s="60" t="s">
        <v>47</v>
      </c>
      <c r="P102" s="62">
        <v>14</v>
      </c>
      <c r="Q102" s="60" t="s">
        <v>55</v>
      </c>
      <c r="R102" s="61">
        <v>1</v>
      </c>
      <c r="S102" s="61">
        <v>20</v>
      </c>
      <c r="T102" s="61">
        <v>150</v>
      </c>
      <c r="U102" s="99"/>
      <c r="V102" s="99"/>
      <c r="W102" s="99"/>
      <c r="X102" s="99"/>
      <c r="Y102" s="64">
        <v>2751000</v>
      </c>
      <c r="Z102" s="65">
        <v>229300</v>
      </c>
      <c r="AA102" s="65">
        <v>229300</v>
      </c>
      <c r="AB102" s="65">
        <v>229300</v>
      </c>
      <c r="AC102" s="65">
        <v>229300</v>
      </c>
      <c r="AD102" s="65">
        <v>229300</v>
      </c>
      <c r="AE102" s="65">
        <v>229300</v>
      </c>
      <c r="AF102" s="65">
        <v>229300</v>
      </c>
      <c r="AG102" s="65">
        <v>229300</v>
      </c>
      <c r="AH102" s="65">
        <v>229300</v>
      </c>
      <c r="AI102" s="65">
        <v>229300</v>
      </c>
      <c r="AJ102" s="65">
        <v>229300</v>
      </c>
      <c r="AK102" s="65">
        <v>228700</v>
      </c>
      <c r="AL102" s="66"/>
      <c r="AM102" s="31"/>
    </row>
    <row r="103" spans="1:41" s="42" customFormat="1" ht="63.75" customHeight="1" x14ac:dyDescent="0.25">
      <c r="A103" s="44"/>
      <c r="B103" s="59">
        <v>21121</v>
      </c>
      <c r="C103" s="60" t="s">
        <v>41</v>
      </c>
      <c r="D103" s="60" t="s">
        <v>42</v>
      </c>
      <c r="E103" s="60" t="s">
        <v>43</v>
      </c>
      <c r="F103" s="61">
        <v>2</v>
      </c>
      <c r="G103" s="61">
        <v>3</v>
      </c>
      <c r="H103" s="61">
        <v>2</v>
      </c>
      <c r="I103" s="61">
        <v>2</v>
      </c>
      <c r="J103" s="61">
        <v>3</v>
      </c>
      <c r="K103" s="60" t="s">
        <v>87</v>
      </c>
      <c r="L103" s="60" t="s">
        <v>45</v>
      </c>
      <c r="M103" s="60" t="s">
        <v>159</v>
      </c>
      <c r="N103" s="60">
        <v>3541</v>
      </c>
      <c r="O103" s="60" t="s">
        <v>47</v>
      </c>
      <c r="P103" s="62">
        <v>15</v>
      </c>
      <c r="Q103" s="60" t="s">
        <v>48</v>
      </c>
      <c r="R103" s="61">
        <v>1</v>
      </c>
      <c r="S103" s="61">
        <v>20</v>
      </c>
      <c r="T103" s="61">
        <v>150</v>
      </c>
      <c r="U103" s="99"/>
      <c r="V103" s="99"/>
      <c r="W103" s="99"/>
      <c r="X103" s="99"/>
      <c r="Y103" s="64">
        <v>300000</v>
      </c>
      <c r="Z103" s="65">
        <v>0</v>
      </c>
      <c r="AA103" s="65">
        <v>0</v>
      </c>
      <c r="AB103" s="65">
        <v>0</v>
      </c>
      <c r="AC103" s="65">
        <v>200000</v>
      </c>
      <c r="AD103" s="65">
        <v>0</v>
      </c>
      <c r="AE103" s="65">
        <v>0</v>
      </c>
      <c r="AF103" s="65">
        <v>100000</v>
      </c>
      <c r="AG103" s="65">
        <v>0</v>
      </c>
      <c r="AH103" s="65">
        <v>0</v>
      </c>
      <c r="AI103" s="65">
        <v>0</v>
      </c>
      <c r="AJ103" s="65">
        <v>0</v>
      </c>
      <c r="AK103" s="65">
        <v>0</v>
      </c>
      <c r="AL103" s="66"/>
      <c r="AM103" s="31"/>
    </row>
    <row r="104" spans="1:41" s="42" customFormat="1" ht="63.75" customHeight="1" x14ac:dyDescent="0.25">
      <c r="A104" s="44"/>
      <c r="B104" s="59">
        <v>21121</v>
      </c>
      <c r="C104" s="60" t="s">
        <v>41</v>
      </c>
      <c r="D104" s="60" t="s">
        <v>42</v>
      </c>
      <c r="E104" s="60" t="s">
        <v>43</v>
      </c>
      <c r="F104" s="61">
        <v>2</v>
      </c>
      <c r="G104" s="61">
        <v>3</v>
      </c>
      <c r="H104" s="61">
        <v>2</v>
      </c>
      <c r="I104" s="61">
        <v>2</v>
      </c>
      <c r="J104" s="61">
        <v>3</v>
      </c>
      <c r="K104" s="60" t="s">
        <v>87</v>
      </c>
      <c r="L104" s="60" t="s">
        <v>45</v>
      </c>
      <c r="M104" s="60" t="s">
        <v>159</v>
      </c>
      <c r="N104" s="60">
        <v>3541</v>
      </c>
      <c r="O104" s="60" t="s">
        <v>47</v>
      </c>
      <c r="P104" s="62">
        <v>14</v>
      </c>
      <c r="Q104" s="60" t="s">
        <v>55</v>
      </c>
      <c r="R104" s="61">
        <v>1</v>
      </c>
      <c r="S104" s="61">
        <v>20</v>
      </c>
      <c r="T104" s="61">
        <v>150</v>
      </c>
      <c r="U104" s="100"/>
      <c r="V104" s="100"/>
      <c r="W104" s="100"/>
      <c r="X104" s="100"/>
      <c r="Y104" s="64">
        <v>50000</v>
      </c>
      <c r="Z104" s="65">
        <v>0</v>
      </c>
      <c r="AA104" s="65">
        <v>0</v>
      </c>
      <c r="AB104" s="65">
        <v>0</v>
      </c>
      <c r="AC104" s="65">
        <v>50000</v>
      </c>
      <c r="AD104" s="65">
        <v>0</v>
      </c>
      <c r="AE104" s="65">
        <v>0</v>
      </c>
      <c r="AF104" s="65">
        <v>0</v>
      </c>
      <c r="AG104" s="65">
        <v>0</v>
      </c>
      <c r="AH104" s="65">
        <v>0</v>
      </c>
      <c r="AI104" s="65">
        <v>0</v>
      </c>
      <c r="AJ104" s="65">
        <v>0</v>
      </c>
      <c r="AK104" s="65">
        <v>0</v>
      </c>
      <c r="AL104" s="66"/>
      <c r="AM104" s="31"/>
    </row>
    <row r="105" spans="1:41" s="42" customFormat="1" ht="63.75" x14ac:dyDescent="0.25">
      <c r="A105" s="44"/>
      <c r="B105" s="59">
        <v>21121</v>
      </c>
      <c r="C105" s="60" t="s">
        <v>41</v>
      </c>
      <c r="D105" s="60" t="s">
        <v>42</v>
      </c>
      <c r="E105" s="60" t="s">
        <v>43</v>
      </c>
      <c r="F105" s="61">
        <v>2</v>
      </c>
      <c r="G105" s="61">
        <v>3</v>
      </c>
      <c r="H105" s="61">
        <v>2</v>
      </c>
      <c r="I105" s="61">
        <v>2</v>
      </c>
      <c r="J105" s="61">
        <v>3</v>
      </c>
      <c r="K105" s="60" t="s">
        <v>44</v>
      </c>
      <c r="L105" s="60" t="s">
        <v>45</v>
      </c>
      <c r="M105" s="60" t="s">
        <v>46</v>
      </c>
      <c r="N105" s="60">
        <v>3551</v>
      </c>
      <c r="O105" s="60" t="s">
        <v>47</v>
      </c>
      <c r="P105" s="62">
        <v>14</v>
      </c>
      <c r="Q105" s="60" t="s">
        <v>55</v>
      </c>
      <c r="R105" s="61">
        <v>1</v>
      </c>
      <c r="S105" s="61">
        <v>20</v>
      </c>
      <c r="T105" s="61">
        <v>150</v>
      </c>
      <c r="U105" s="63" t="s">
        <v>200</v>
      </c>
      <c r="V105" s="63" t="s">
        <v>201</v>
      </c>
      <c r="W105" s="63" t="s">
        <v>113</v>
      </c>
      <c r="X105" s="63" t="s">
        <v>59</v>
      </c>
      <c r="Y105" s="64">
        <v>100000</v>
      </c>
      <c r="Z105" s="65">
        <v>50000</v>
      </c>
      <c r="AA105" s="65">
        <v>0</v>
      </c>
      <c r="AB105" s="65">
        <v>0</v>
      </c>
      <c r="AC105" s="65">
        <v>50000</v>
      </c>
      <c r="AD105" s="65">
        <v>0</v>
      </c>
      <c r="AE105" s="65">
        <v>0</v>
      </c>
      <c r="AF105" s="65">
        <v>0</v>
      </c>
      <c r="AG105" s="65">
        <v>0</v>
      </c>
      <c r="AH105" s="65">
        <v>0</v>
      </c>
      <c r="AI105" s="65">
        <v>0</v>
      </c>
      <c r="AJ105" s="65">
        <v>0</v>
      </c>
      <c r="AK105" s="65">
        <v>0</v>
      </c>
      <c r="AL105" s="66"/>
      <c r="AM105" s="31"/>
    </row>
    <row r="106" spans="1:41" ht="89.25" x14ac:dyDescent="0.25">
      <c r="A106" s="45"/>
      <c r="B106" s="51">
        <v>21121</v>
      </c>
      <c r="C106" s="52" t="s">
        <v>41</v>
      </c>
      <c r="D106" s="52" t="s">
        <v>42</v>
      </c>
      <c r="E106" s="52" t="s">
        <v>43</v>
      </c>
      <c r="F106" s="53">
        <v>2</v>
      </c>
      <c r="G106" s="53">
        <v>3</v>
      </c>
      <c r="H106" s="53">
        <v>2</v>
      </c>
      <c r="I106" s="53">
        <v>2</v>
      </c>
      <c r="J106" s="53">
        <v>3</v>
      </c>
      <c r="K106" s="52" t="s">
        <v>44</v>
      </c>
      <c r="L106" s="52" t="s">
        <v>45</v>
      </c>
      <c r="M106" s="52" t="s">
        <v>46</v>
      </c>
      <c r="N106" s="52">
        <v>3571</v>
      </c>
      <c r="O106" s="52" t="s">
        <v>47</v>
      </c>
      <c r="P106" s="54">
        <v>15</v>
      </c>
      <c r="Q106" s="52" t="s">
        <v>48</v>
      </c>
      <c r="R106" s="53">
        <v>1</v>
      </c>
      <c r="S106" s="53">
        <v>20</v>
      </c>
      <c r="T106" s="53">
        <v>150</v>
      </c>
      <c r="U106" s="55" t="s">
        <v>202</v>
      </c>
      <c r="V106" s="55" t="s">
        <v>203</v>
      </c>
      <c r="W106" s="55" t="s">
        <v>51</v>
      </c>
      <c r="X106" s="55" t="s">
        <v>52</v>
      </c>
      <c r="Y106" s="56">
        <v>900000</v>
      </c>
      <c r="Z106" s="57">
        <v>0</v>
      </c>
      <c r="AA106" s="57">
        <v>0</v>
      </c>
      <c r="AB106" s="57">
        <v>0</v>
      </c>
      <c r="AC106" s="57">
        <v>450000</v>
      </c>
      <c r="AD106" s="57">
        <v>0</v>
      </c>
      <c r="AE106" s="57">
        <v>450000</v>
      </c>
      <c r="AF106" s="57">
        <v>0</v>
      </c>
      <c r="AG106" s="57">
        <v>0</v>
      </c>
      <c r="AH106" s="57">
        <v>0</v>
      </c>
      <c r="AI106" s="57">
        <v>0</v>
      </c>
      <c r="AJ106" s="57">
        <v>0</v>
      </c>
      <c r="AK106" s="57">
        <v>0</v>
      </c>
      <c r="AL106" s="58"/>
      <c r="AM106" s="31"/>
    </row>
    <row r="107" spans="1:41" s="42" customFormat="1" ht="51" x14ac:dyDescent="0.25">
      <c r="A107" s="44"/>
      <c r="B107" s="59">
        <v>21121</v>
      </c>
      <c r="C107" s="60" t="s">
        <v>41</v>
      </c>
      <c r="D107" s="60" t="s">
        <v>42</v>
      </c>
      <c r="E107" s="60" t="s">
        <v>43</v>
      </c>
      <c r="F107" s="61">
        <v>2</v>
      </c>
      <c r="G107" s="61">
        <v>3</v>
      </c>
      <c r="H107" s="61">
        <v>2</v>
      </c>
      <c r="I107" s="61">
        <v>2</v>
      </c>
      <c r="J107" s="61">
        <v>3</v>
      </c>
      <c r="K107" s="60" t="s">
        <v>44</v>
      </c>
      <c r="L107" s="60" t="s">
        <v>45</v>
      </c>
      <c r="M107" s="60" t="s">
        <v>46</v>
      </c>
      <c r="N107" s="60">
        <v>3571</v>
      </c>
      <c r="O107" s="60" t="s">
        <v>47</v>
      </c>
      <c r="P107" s="62">
        <v>14</v>
      </c>
      <c r="Q107" s="60" t="s">
        <v>55</v>
      </c>
      <c r="R107" s="61">
        <v>1</v>
      </c>
      <c r="S107" s="61">
        <v>20</v>
      </c>
      <c r="T107" s="61">
        <v>150</v>
      </c>
      <c r="U107" s="63" t="s">
        <v>202</v>
      </c>
      <c r="V107" s="63" t="s">
        <v>204</v>
      </c>
      <c r="W107" s="63" t="s">
        <v>51</v>
      </c>
      <c r="X107" s="63" t="s">
        <v>52</v>
      </c>
      <c r="Y107" s="64">
        <v>120000</v>
      </c>
      <c r="Z107" s="65">
        <v>0</v>
      </c>
      <c r="AA107" s="65">
        <v>0</v>
      </c>
      <c r="AB107" s="65">
        <v>0</v>
      </c>
      <c r="AC107" s="65">
        <v>0</v>
      </c>
      <c r="AD107" s="65">
        <v>0</v>
      </c>
      <c r="AE107" s="65">
        <v>0</v>
      </c>
      <c r="AF107" s="65">
        <v>0</v>
      </c>
      <c r="AG107" s="65">
        <v>0</v>
      </c>
      <c r="AH107" s="65">
        <v>0</v>
      </c>
      <c r="AI107" s="65">
        <v>0</v>
      </c>
      <c r="AJ107" s="65">
        <f>150000-30000</f>
        <v>120000</v>
      </c>
      <c r="AK107" s="65">
        <v>0</v>
      </c>
      <c r="AL107" s="66"/>
      <c r="AM107" s="31"/>
    </row>
    <row r="108" spans="1:41" s="42" customFormat="1" ht="51" x14ac:dyDescent="0.25">
      <c r="A108" s="44"/>
      <c r="B108" s="59">
        <v>21121</v>
      </c>
      <c r="C108" s="60" t="s">
        <v>41</v>
      </c>
      <c r="D108" s="60" t="s">
        <v>42</v>
      </c>
      <c r="E108" s="60" t="s">
        <v>43</v>
      </c>
      <c r="F108" s="61">
        <v>2</v>
      </c>
      <c r="G108" s="61">
        <v>3</v>
      </c>
      <c r="H108" s="61">
        <v>2</v>
      </c>
      <c r="I108" s="61">
        <v>2</v>
      </c>
      <c r="J108" s="61">
        <v>3</v>
      </c>
      <c r="K108" s="60" t="s">
        <v>44</v>
      </c>
      <c r="L108" s="60" t="s">
        <v>45</v>
      </c>
      <c r="M108" s="60" t="s">
        <v>46</v>
      </c>
      <c r="N108" s="60">
        <v>3571</v>
      </c>
      <c r="O108" s="60" t="s">
        <v>47</v>
      </c>
      <c r="P108" s="62">
        <v>14</v>
      </c>
      <c r="Q108" s="60" t="s">
        <v>55</v>
      </c>
      <c r="R108" s="61">
        <v>1</v>
      </c>
      <c r="S108" s="61">
        <v>20</v>
      </c>
      <c r="T108" s="61">
        <v>150</v>
      </c>
      <c r="U108" s="63" t="s">
        <v>202</v>
      </c>
      <c r="V108" s="63" t="s">
        <v>205</v>
      </c>
      <c r="W108" s="63" t="s">
        <v>51</v>
      </c>
      <c r="X108" s="63" t="s">
        <v>52</v>
      </c>
      <c r="Y108" s="64">
        <v>150000</v>
      </c>
      <c r="Z108" s="65">
        <v>0</v>
      </c>
      <c r="AA108" s="65">
        <v>0</v>
      </c>
      <c r="AB108" s="65">
        <v>0</v>
      </c>
      <c r="AC108" s="65">
        <v>0</v>
      </c>
      <c r="AD108" s="65">
        <v>0</v>
      </c>
      <c r="AE108" s="65">
        <v>0</v>
      </c>
      <c r="AF108" s="65">
        <v>0</v>
      </c>
      <c r="AG108" s="65">
        <v>0</v>
      </c>
      <c r="AH108" s="65">
        <v>0</v>
      </c>
      <c r="AI108" s="65">
        <f>200000-50000</f>
        <v>150000</v>
      </c>
      <c r="AJ108" s="65">
        <v>0</v>
      </c>
      <c r="AK108" s="65">
        <v>0</v>
      </c>
      <c r="AL108" s="66"/>
      <c r="AM108" s="31"/>
    </row>
    <row r="109" spans="1:41" ht="51" x14ac:dyDescent="0.25">
      <c r="A109" s="45"/>
      <c r="B109" s="51">
        <v>21121</v>
      </c>
      <c r="C109" s="52" t="s">
        <v>41</v>
      </c>
      <c r="D109" s="52" t="s">
        <v>42</v>
      </c>
      <c r="E109" s="52" t="s">
        <v>43</v>
      </c>
      <c r="F109" s="53">
        <v>2</v>
      </c>
      <c r="G109" s="53">
        <v>3</v>
      </c>
      <c r="H109" s="53">
        <v>2</v>
      </c>
      <c r="I109" s="53">
        <v>2</v>
      </c>
      <c r="J109" s="53">
        <v>3</v>
      </c>
      <c r="K109" s="52" t="s">
        <v>44</v>
      </c>
      <c r="L109" s="52" t="s">
        <v>45</v>
      </c>
      <c r="M109" s="52" t="s">
        <v>46</v>
      </c>
      <c r="N109" s="52">
        <v>3571</v>
      </c>
      <c r="O109" s="52" t="s">
        <v>47</v>
      </c>
      <c r="P109" s="54">
        <v>15</v>
      </c>
      <c r="Q109" s="52" t="s">
        <v>48</v>
      </c>
      <c r="R109" s="53">
        <v>1</v>
      </c>
      <c r="S109" s="53">
        <v>20</v>
      </c>
      <c r="T109" s="53">
        <v>150</v>
      </c>
      <c r="U109" s="55" t="s">
        <v>202</v>
      </c>
      <c r="V109" s="55" t="s">
        <v>206</v>
      </c>
      <c r="W109" s="55" t="s">
        <v>51</v>
      </c>
      <c r="X109" s="55" t="s">
        <v>52</v>
      </c>
      <c r="Y109" s="56">
        <v>900000</v>
      </c>
      <c r="Z109" s="57">
        <v>0</v>
      </c>
      <c r="AA109" s="57">
        <v>0</v>
      </c>
      <c r="AB109" s="57">
        <v>0</v>
      </c>
      <c r="AC109" s="57">
        <v>0</v>
      </c>
      <c r="AD109" s="57">
        <v>0</v>
      </c>
      <c r="AE109" s="57">
        <v>0</v>
      </c>
      <c r="AF109" s="57">
        <v>450000</v>
      </c>
      <c r="AG109" s="57">
        <v>450000</v>
      </c>
      <c r="AH109" s="57">
        <v>0</v>
      </c>
      <c r="AI109" s="57">
        <v>0</v>
      </c>
      <c r="AJ109" s="57">
        <v>0</v>
      </c>
      <c r="AK109" s="57">
        <v>0</v>
      </c>
      <c r="AL109" s="58"/>
      <c r="AM109" s="31"/>
    </row>
    <row r="110" spans="1:41" s="42" customFormat="1" ht="51" customHeight="1" x14ac:dyDescent="0.25">
      <c r="A110" s="44"/>
      <c r="B110" s="59">
        <v>21121</v>
      </c>
      <c r="C110" s="60" t="s">
        <v>41</v>
      </c>
      <c r="D110" s="60" t="s">
        <v>42</v>
      </c>
      <c r="E110" s="60" t="s">
        <v>43</v>
      </c>
      <c r="F110" s="61">
        <v>2</v>
      </c>
      <c r="G110" s="61">
        <v>3</v>
      </c>
      <c r="H110" s="61">
        <v>2</v>
      </c>
      <c r="I110" s="61">
        <v>2</v>
      </c>
      <c r="J110" s="61">
        <v>3</v>
      </c>
      <c r="K110" s="60" t="s">
        <v>44</v>
      </c>
      <c r="L110" s="60" t="s">
        <v>45</v>
      </c>
      <c r="M110" s="60" t="s">
        <v>46</v>
      </c>
      <c r="N110" s="60">
        <v>3571</v>
      </c>
      <c r="O110" s="60" t="s">
        <v>47</v>
      </c>
      <c r="P110" s="62">
        <v>14</v>
      </c>
      <c r="Q110" s="60" t="s">
        <v>55</v>
      </c>
      <c r="R110" s="61">
        <v>1</v>
      </c>
      <c r="S110" s="61">
        <v>20</v>
      </c>
      <c r="T110" s="61">
        <v>150</v>
      </c>
      <c r="U110" s="105" t="s">
        <v>202</v>
      </c>
      <c r="V110" s="105" t="s">
        <v>207</v>
      </c>
      <c r="W110" s="105" t="s">
        <v>51</v>
      </c>
      <c r="X110" s="105" t="s">
        <v>52</v>
      </c>
      <c r="Y110" s="64">
        <v>190000</v>
      </c>
      <c r="Z110" s="65"/>
      <c r="AA110" s="65">
        <v>50000</v>
      </c>
      <c r="AB110" s="65"/>
      <c r="AC110" s="65"/>
      <c r="AD110" s="65"/>
      <c r="AE110" s="65"/>
      <c r="AF110" s="65"/>
      <c r="AG110" s="65">
        <v>60000</v>
      </c>
      <c r="AH110" s="65"/>
      <c r="AI110" s="65">
        <v>50000</v>
      </c>
      <c r="AJ110" s="65">
        <v>30000</v>
      </c>
      <c r="AK110" s="65"/>
      <c r="AL110" s="66"/>
      <c r="AM110" s="31"/>
    </row>
    <row r="111" spans="1:41" s="42" customFormat="1" ht="51" customHeight="1" x14ac:dyDescent="0.25">
      <c r="A111" s="44"/>
      <c r="B111" s="59">
        <v>21121</v>
      </c>
      <c r="C111" s="60" t="s">
        <v>41</v>
      </c>
      <c r="D111" s="60" t="s">
        <v>42</v>
      </c>
      <c r="E111" s="60" t="s">
        <v>43</v>
      </c>
      <c r="F111" s="61">
        <v>2</v>
      </c>
      <c r="G111" s="61">
        <v>3</v>
      </c>
      <c r="H111" s="61">
        <v>2</v>
      </c>
      <c r="I111" s="61">
        <v>2</v>
      </c>
      <c r="J111" s="61">
        <v>3</v>
      </c>
      <c r="K111" s="60" t="s">
        <v>44</v>
      </c>
      <c r="L111" s="60" t="s">
        <v>45</v>
      </c>
      <c r="M111" s="60" t="s">
        <v>46</v>
      </c>
      <c r="N111" s="60">
        <v>3571</v>
      </c>
      <c r="O111" s="60" t="s">
        <v>47</v>
      </c>
      <c r="P111" s="62">
        <v>15</v>
      </c>
      <c r="Q111" s="60" t="s">
        <v>48</v>
      </c>
      <c r="R111" s="61">
        <v>1</v>
      </c>
      <c r="S111" s="61">
        <v>20</v>
      </c>
      <c r="T111" s="61">
        <v>150</v>
      </c>
      <c r="U111" s="106"/>
      <c r="V111" s="106"/>
      <c r="W111" s="106"/>
      <c r="X111" s="106"/>
      <c r="Y111" s="64">
        <v>60000</v>
      </c>
      <c r="Z111" s="65">
        <v>0</v>
      </c>
      <c r="AA111" s="65">
        <v>0</v>
      </c>
      <c r="AB111" s="65">
        <v>0</v>
      </c>
      <c r="AC111" s="65">
        <v>0</v>
      </c>
      <c r="AD111" s="65">
        <v>0</v>
      </c>
      <c r="AE111" s="65">
        <v>0</v>
      </c>
      <c r="AF111" s="65">
        <v>0</v>
      </c>
      <c r="AG111" s="65">
        <v>0</v>
      </c>
      <c r="AH111" s="65">
        <v>60000</v>
      </c>
      <c r="AI111" s="65">
        <v>0</v>
      </c>
      <c r="AJ111" s="65">
        <v>0</v>
      </c>
      <c r="AK111" s="65">
        <v>0</v>
      </c>
      <c r="AL111" s="66"/>
      <c r="AM111" s="31"/>
    </row>
    <row r="112" spans="1:41" s="42" customFormat="1" ht="51" x14ac:dyDescent="0.25">
      <c r="A112" s="44"/>
      <c r="B112" s="59">
        <v>21121</v>
      </c>
      <c r="C112" s="60" t="s">
        <v>41</v>
      </c>
      <c r="D112" s="60" t="s">
        <v>42</v>
      </c>
      <c r="E112" s="60" t="s">
        <v>43</v>
      </c>
      <c r="F112" s="61">
        <v>2</v>
      </c>
      <c r="G112" s="61">
        <v>3</v>
      </c>
      <c r="H112" s="61">
        <v>2</v>
      </c>
      <c r="I112" s="61">
        <v>2</v>
      </c>
      <c r="J112" s="61">
        <v>3</v>
      </c>
      <c r="K112" s="60" t="s">
        <v>44</v>
      </c>
      <c r="L112" s="60" t="s">
        <v>45</v>
      </c>
      <c r="M112" s="60" t="s">
        <v>46</v>
      </c>
      <c r="N112" s="60">
        <v>3571</v>
      </c>
      <c r="O112" s="60" t="s">
        <v>47</v>
      </c>
      <c r="P112" s="62">
        <v>14</v>
      </c>
      <c r="Q112" s="60" t="s">
        <v>55</v>
      </c>
      <c r="R112" s="61">
        <v>1</v>
      </c>
      <c r="S112" s="61">
        <v>20</v>
      </c>
      <c r="T112" s="61">
        <v>150</v>
      </c>
      <c r="U112" s="63" t="s">
        <v>202</v>
      </c>
      <c r="V112" s="63" t="s">
        <v>208</v>
      </c>
      <c r="W112" s="63" t="s">
        <v>51</v>
      </c>
      <c r="X112" s="63" t="s">
        <v>52</v>
      </c>
      <c r="Y112" s="64">
        <v>100000</v>
      </c>
      <c r="Z112" s="65">
        <v>0</v>
      </c>
      <c r="AA112" s="65">
        <f>150000-50000</f>
        <v>100000</v>
      </c>
      <c r="AB112" s="65">
        <v>0</v>
      </c>
      <c r="AC112" s="65">
        <v>0</v>
      </c>
      <c r="AD112" s="65">
        <v>0</v>
      </c>
      <c r="AE112" s="65">
        <v>0</v>
      </c>
      <c r="AF112" s="65">
        <v>0</v>
      </c>
      <c r="AG112" s="65">
        <v>0</v>
      </c>
      <c r="AH112" s="65">
        <v>0</v>
      </c>
      <c r="AI112" s="65">
        <v>0</v>
      </c>
      <c r="AJ112" s="65">
        <v>0</v>
      </c>
      <c r="AK112" s="65">
        <v>0</v>
      </c>
      <c r="AL112" s="66"/>
      <c r="AM112" s="31"/>
    </row>
    <row r="113" spans="1:39" s="42" customFormat="1" ht="51" x14ac:dyDescent="0.25">
      <c r="A113" s="44"/>
      <c r="B113" s="59">
        <v>21121</v>
      </c>
      <c r="C113" s="60" t="s">
        <v>41</v>
      </c>
      <c r="D113" s="60" t="s">
        <v>42</v>
      </c>
      <c r="E113" s="60" t="s">
        <v>43</v>
      </c>
      <c r="F113" s="61">
        <v>2</v>
      </c>
      <c r="G113" s="61">
        <v>3</v>
      </c>
      <c r="H113" s="61">
        <v>2</v>
      </c>
      <c r="I113" s="61">
        <v>2</v>
      </c>
      <c r="J113" s="61">
        <v>3</v>
      </c>
      <c r="K113" s="60" t="s">
        <v>44</v>
      </c>
      <c r="L113" s="60" t="s">
        <v>45</v>
      </c>
      <c r="M113" s="60" t="s">
        <v>46</v>
      </c>
      <c r="N113" s="60">
        <v>3571</v>
      </c>
      <c r="O113" s="60" t="s">
        <v>47</v>
      </c>
      <c r="P113" s="62">
        <v>15</v>
      </c>
      <c r="Q113" s="60" t="s">
        <v>48</v>
      </c>
      <c r="R113" s="61">
        <v>1</v>
      </c>
      <c r="S113" s="61">
        <v>20</v>
      </c>
      <c r="T113" s="61">
        <v>150</v>
      </c>
      <c r="U113" s="63" t="s">
        <v>202</v>
      </c>
      <c r="V113" s="63" t="s">
        <v>209</v>
      </c>
      <c r="W113" s="63" t="s">
        <v>51</v>
      </c>
      <c r="X113" s="63" t="s">
        <v>52</v>
      </c>
      <c r="Y113" s="64">
        <v>240000</v>
      </c>
      <c r="Z113" s="65">
        <v>0</v>
      </c>
      <c r="AA113" s="65">
        <v>0</v>
      </c>
      <c r="AB113" s="65">
        <v>0</v>
      </c>
      <c r="AC113" s="65">
        <v>0</v>
      </c>
      <c r="AD113" s="65">
        <v>0</v>
      </c>
      <c r="AE113" s="65">
        <v>0</v>
      </c>
      <c r="AF113" s="65">
        <v>0</v>
      </c>
      <c r="AG113" s="65">
        <v>0</v>
      </c>
      <c r="AH113" s="65">
        <f>300000-60000</f>
        <v>240000</v>
      </c>
      <c r="AI113" s="65">
        <v>0</v>
      </c>
      <c r="AJ113" s="65">
        <v>0</v>
      </c>
      <c r="AK113" s="65">
        <v>0</v>
      </c>
      <c r="AL113" s="66"/>
      <c r="AM113" s="31"/>
    </row>
    <row r="114" spans="1:39" s="42" customFormat="1" ht="51" x14ac:dyDescent="0.25">
      <c r="A114" s="44"/>
      <c r="B114" s="59">
        <v>21121</v>
      </c>
      <c r="C114" s="60" t="s">
        <v>41</v>
      </c>
      <c r="D114" s="60" t="s">
        <v>42</v>
      </c>
      <c r="E114" s="60" t="s">
        <v>43</v>
      </c>
      <c r="F114" s="61">
        <v>2</v>
      </c>
      <c r="G114" s="61">
        <v>3</v>
      </c>
      <c r="H114" s="61">
        <v>2</v>
      </c>
      <c r="I114" s="61">
        <v>2</v>
      </c>
      <c r="J114" s="61">
        <v>3</v>
      </c>
      <c r="K114" s="60" t="s">
        <v>44</v>
      </c>
      <c r="L114" s="60" t="s">
        <v>45</v>
      </c>
      <c r="M114" s="60" t="s">
        <v>46</v>
      </c>
      <c r="N114" s="60">
        <v>3572</v>
      </c>
      <c r="O114" s="60" t="s">
        <v>47</v>
      </c>
      <c r="P114" s="62">
        <v>15</v>
      </c>
      <c r="Q114" s="60" t="s">
        <v>48</v>
      </c>
      <c r="R114" s="61">
        <v>1</v>
      </c>
      <c r="S114" s="61">
        <v>20</v>
      </c>
      <c r="T114" s="61">
        <v>150</v>
      </c>
      <c r="U114" s="63" t="s">
        <v>210</v>
      </c>
      <c r="V114" s="63" t="s">
        <v>211</v>
      </c>
      <c r="W114" s="63" t="s">
        <v>51</v>
      </c>
      <c r="X114" s="63" t="s">
        <v>52</v>
      </c>
      <c r="Y114" s="64">
        <v>260000</v>
      </c>
      <c r="Z114" s="65">
        <v>0</v>
      </c>
      <c r="AA114" s="65">
        <v>0</v>
      </c>
      <c r="AB114" s="65">
        <v>0</v>
      </c>
      <c r="AC114" s="65">
        <f>250000-150000-90000</f>
        <v>10000</v>
      </c>
      <c r="AD114" s="65">
        <v>250000</v>
      </c>
      <c r="AE114" s="65">
        <v>0</v>
      </c>
      <c r="AF114" s="65">
        <v>0</v>
      </c>
      <c r="AG114" s="65">
        <v>0</v>
      </c>
      <c r="AH114" s="65">
        <v>0</v>
      </c>
      <c r="AI114" s="65">
        <v>0</v>
      </c>
      <c r="AJ114" s="65">
        <v>0</v>
      </c>
      <c r="AK114" s="65">
        <v>0</v>
      </c>
      <c r="AL114" s="66"/>
      <c r="AM114" s="31"/>
    </row>
    <row r="115" spans="1:39" s="42" customFormat="1" ht="51" x14ac:dyDescent="0.25">
      <c r="A115" s="44"/>
      <c r="B115" s="59">
        <v>21121</v>
      </c>
      <c r="C115" s="60" t="s">
        <v>41</v>
      </c>
      <c r="D115" s="60" t="s">
        <v>42</v>
      </c>
      <c r="E115" s="60" t="s">
        <v>43</v>
      </c>
      <c r="F115" s="61">
        <v>2</v>
      </c>
      <c r="G115" s="61">
        <v>3</v>
      </c>
      <c r="H115" s="61">
        <v>2</v>
      </c>
      <c r="I115" s="61">
        <v>2</v>
      </c>
      <c r="J115" s="61">
        <v>3</v>
      </c>
      <c r="K115" s="60" t="s">
        <v>44</v>
      </c>
      <c r="L115" s="60" t="s">
        <v>45</v>
      </c>
      <c r="M115" s="60" t="s">
        <v>46</v>
      </c>
      <c r="N115" s="60">
        <v>3572</v>
      </c>
      <c r="O115" s="60" t="s">
        <v>47</v>
      </c>
      <c r="P115" s="62">
        <v>15</v>
      </c>
      <c r="Q115" s="60" t="s">
        <v>48</v>
      </c>
      <c r="R115" s="61">
        <v>1</v>
      </c>
      <c r="S115" s="61">
        <v>20</v>
      </c>
      <c r="T115" s="61">
        <v>150</v>
      </c>
      <c r="U115" s="63" t="s">
        <v>210</v>
      </c>
      <c r="V115" s="63" t="s">
        <v>212</v>
      </c>
      <c r="W115" s="63" t="s">
        <v>51</v>
      </c>
      <c r="X115" s="63" t="s">
        <v>52</v>
      </c>
      <c r="Y115" s="64">
        <v>155440</v>
      </c>
      <c r="Z115" s="65">
        <v>0</v>
      </c>
      <c r="AA115" s="65">
        <v>0</v>
      </c>
      <c r="AB115" s="65">
        <v>0</v>
      </c>
      <c r="AC115" s="65">
        <v>90000</v>
      </c>
      <c r="AD115" s="65">
        <v>0</v>
      </c>
      <c r="AE115" s="65">
        <v>65440</v>
      </c>
      <c r="AF115" s="65">
        <v>0</v>
      </c>
      <c r="AG115" s="65">
        <v>0</v>
      </c>
      <c r="AH115" s="65">
        <v>0</v>
      </c>
      <c r="AI115" s="65">
        <v>0</v>
      </c>
      <c r="AJ115" s="65">
        <v>0</v>
      </c>
      <c r="AK115" s="65">
        <v>0</v>
      </c>
      <c r="AL115" s="66"/>
      <c r="AM115" s="31"/>
    </row>
    <row r="116" spans="1:39" s="42" customFormat="1" ht="51" x14ac:dyDescent="0.25">
      <c r="A116" s="44"/>
      <c r="B116" s="59">
        <v>21121</v>
      </c>
      <c r="C116" s="60" t="s">
        <v>41</v>
      </c>
      <c r="D116" s="60" t="s">
        <v>42</v>
      </c>
      <c r="E116" s="60" t="s">
        <v>43</v>
      </c>
      <c r="F116" s="61">
        <v>2</v>
      </c>
      <c r="G116" s="61">
        <v>3</v>
      </c>
      <c r="H116" s="61">
        <v>2</v>
      </c>
      <c r="I116" s="61">
        <v>2</v>
      </c>
      <c r="J116" s="61">
        <v>3</v>
      </c>
      <c r="K116" s="60" t="s">
        <v>44</v>
      </c>
      <c r="L116" s="60" t="s">
        <v>45</v>
      </c>
      <c r="M116" s="60" t="s">
        <v>46</v>
      </c>
      <c r="N116" s="60">
        <v>3572</v>
      </c>
      <c r="O116" s="60" t="s">
        <v>47</v>
      </c>
      <c r="P116" s="62">
        <v>15</v>
      </c>
      <c r="Q116" s="60" t="s">
        <v>48</v>
      </c>
      <c r="R116" s="61">
        <v>1</v>
      </c>
      <c r="S116" s="61">
        <v>20</v>
      </c>
      <c r="T116" s="61">
        <v>150</v>
      </c>
      <c r="U116" s="63" t="s">
        <v>210</v>
      </c>
      <c r="V116" s="63" t="s">
        <v>213</v>
      </c>
      <c r="W116" s="63" t="s">
        <v>51</v>
      </c>
      <c r="X116" s="63" t="s">
        <v>52</v>
      </c>
      <c r="Y116" s="64">
        <v>92800</v>
      </c>
      <c r="Z116" s="65">
        <v>0</v>
      </c>
      <c r="AA116" s="65">
        <v>0</v>
      </c>
      <c r="AB116" s="65">
        <v>0</v>
      </c>
      <c r="AC116" s="65">
        <v>0</v>
      </c>
      <c r="AD116" s="65">
        <v>0</v>
      </c>
      <c r="AE116" s="65">
        <f>200000-65440-41760</f>
        <v>92800</v>
      </c>
      <c r="AF116" s="65">
        <v>0</v>
      </c>
      <c r="AG116" s="65">
        <v>0</v>
      </c>
      <c r="AH116" s="65">
        <v>0</v>
      </c>
      <c r="AI116" s="65">
        <v>0</v>
      </c>
      <c r="AJ116" s="65">
        <v>0</v>
      </c>
      <c r="AK116" s="65">
        <v>0</v>
      </c>
      <c r="AL116" s="66"/>
      <c r="AM116" s="31"/>
    </row>
    <row r="117" spans="1:39" s="42" customFormat="1" ht="51" x14ac:dyDescent="0.25">
      <c r="A117" s="44"/>
      <c r="B117" s="59">
        <v>21121</v>
      </c>
      <c r="C117" s="60" t="s">
        <v>41</v>
      </c>
      <c r="D117" s="60" t="s">
        <v>42</v>
      </c>
      <c r="E117" s="60" t="s">
        <v>43</v>
      </c>
      <c r="F117" s="61">
        <v>2</v>
      </c>
      <c r="G117" s="61">
        <v>3</v>
      </c>
      <c r="H117" s="61">
        <v>2</v>
      </c>
      <c r="I117" s="61">
        <v>2</v>
      </c>
      <c r="J117" s="61">
        <v>3</v>
      </c>
      <c r="K117" s="60" t="s">
        <v>44</v>
      </c>
      <c r="L117" s="60" t="s">
        <v>45</v>
      </c>
      <c r="M117" s="60" t="s">
        <v>46</v>
      </c>
      <c r="N117" s="60">
        <v>3572</v>
      </c>
      <c r="O117" s="60" t="s">
        <v>47</v>
      </c>
      <c r="P117" s="62">
        <v>15</v>
      </c>
      <c r="Q117" s="60" t="s">
        <v>48</v>
      </c>
      <c r="R117" s="61">
        <v>1</v>
      </c>
      <c r="S117" s="61">
        <v>20</v>
      </c>
      <c r="T117" s="61">
        <v>150</v>
      </c>
      <c r="U117" s="63" t="s">
        <v>210</v>
      </c>
      <c r="V117" s="63" t="s">
        <v>214</v>
      </c>
      <c r="W117" s="63" t="s">
        <v>51</v>
      </c>
      <c r="X117" s="63" t="s">
        <v>92</v>
      </c>
      <c r="Y117" s="64">
        <v>2600000</v>
      </c>
      <c r="Z117" s="65">
        <v>250000</v>
      </c>
      <c r="AA117" s="65">
        <v>0</v>
      </c>
      <c r="AB117" s="65">
        <v>0</v>
      </c>
      <c r="AC117" s="65">
        <v>150000</v>
      </c>
      <c r="AD117" s="65">
        <v>0</v>
      </c>
      <c r="AE117" s="65">
        <v>0</v>
      </c>
      <c r="AF117" s="65">
        <v>200000</v>
      </c>
      <c r="AG117" s="65">
        <v>0</v>
      </c>
      <c r="AH117" s="65">
        <v>0</v>
      </c>
      <c r="AI117" s="65">
        <v>700000</v>
      </c>
      <c r="AJ117" s="65">
        <v>700000</v>
      </c>
      <c r="AK117" s="65">
        <v>600000</v>
      </c>
      <c r="AL117" s="66"/>
      <c r="AM117" s="31"/>
    </row>
    <row r="118" spans="1:39" ht="25.5" x14ac:dyDescent="0.25">
      <c r="A118" s="45"/>
      <c r="B118" s="51">
        <v>21121</v>
      </c>
      <c r="C118" s="52" t="s">
        <v>41</v>
      </c>
      <c r="D118" s="52" t="s">
        <v>42</v>
      </c>
      <c r="E118" s="52" t="s">
        <v>43</v>
      </c>
      <c r="F118" s="53">
        <v>2</v>
      </c>
      <c r="G118" s="53">
        <v>3</v>
      </c>
      <c r="H118" s="53">
        <v>2</v>
      </c>
      <c r="I118" s="53">
        <v>2</v>
      </c>
      <c r="J118" s="53">
        <v>3</v>
      </c>
      <c r="K118" s="52" t="s">
        <v>44</v>
      </c>
      <c r="L118" s="52" t="s">
        <v>45</v>
      </c>
      <c r="M118" s="52" t="s">
        <v>46</v>
      </c>
      <c r="N118" s="52">
        <v>3581</v>
      </c>
      <c r="O118" s="52" t="s">
        <v>47</v>
      </c>
      <c r="P118" s="54">
        <v>15</v>
      </c>
      <c r="Q118" s="52" t="s">
        <v>48</v>
      </c>
      <c r="R118" s="53">
        <v>1</v>
      </c>
      <c r="S118" s="53">
        <v>20</v>
      </c>
      <c r="T118" s="53">
        <v>150</v>
      </c>
      <c r="U118" s="55" t="s">
        <v>215</v>
      </c>
      <c r="V118" s="55" t="s">
        <v>216</v>
      </c>
      <c r="W118" s="55" t="s">
        <v>51</v>
      </c>
      <c r="X118" s="55" t="s">
        <v>92</v>
      </c>
      <c r="Y118" s="56">
        <v>10500000</v>
      </c>
      <c r="Z118" s="57">
        <v>875000</v>
      </c>
      <c r="AA118" s="57">
        <v>875000</v>
      </c>
      <c r="AB118" s="57">
        <v>875000</v>
      </c>
      <c r="AC118" s="57">
        <v>875000</v>
      </c>
      <c r="AD118" s="57">
        <v>875000</v>
      </c>
      <c r="AE118" s="57">
        <v>875000</v>
      </c>
      <c r="AF118" s="57">
        <v>875000</v>
      </c>
      <c r="AG118" s="57">
        <v>875000</v>
      </c>
      <c r="AH118" s="57">
        <v>875000</v>
      </c>
      <c r="AI118" s="57">
        <v>875000</v>
      </c>
      <c r="AJ118" s="57">
        <v>875000</v>
      </c>
      <c r="AK118" s="57">
        <v>875000</v>
      </c>
      <c r="AL118" s="58"/>
      <c r="AM118" s="31"/>
    </row>
    <row r="119" spans="1:39" ht="38.25" x14ac:dyDescent="0.25">
      <c r="A119" s="45"/>
      <c r="B119" s="51">
        <v>21121</v>
      </c>
      <c r="C119" s="52" t="s">
        <v>41</v>
      </c>
      <c r="D119" s="52" t="s">
        <v>42</v>
      </c>
      <c r="E119" s="52" t="s">
        <v>43</v>
      </c>
      <c r="F119" s="53">
        <v>2</v>
      </c>
      <c r="G119" s="53">
        <v>3</v>
      </c>
      <c r="H119" s="53">
        <v>2</v>
      </c>
      <c r="I119" s="53">
        <v>2</v>
      </c>
      <c r="J119" s="53">
        <v>3</v>
      </c>
      <c r="K119" s="52" t="s">
        <v>44</v>
      </c>
      <c r="L119" s="52" t="s">
        <v>45</v>
      </c>
      <c r="M119" s="52" t="s">
        <v>46</v>
      </c>
      <c r="N119" s="52">
        <v>3581</v>
      </c>
      <c r="O119" s="52" t="s">
        <v>47</v>
      </c>
      <c r="P119" s="54">
        <v>15</v>
      </c>
      <c r="Q119" s="52" t="s">
        <v>48</v>
      </c>
      <c r="R119" s="53">
        <v>1</v>
      </c>
      <c r="S119" s="53">
        <v>20</v>
      </c>
      <c r="T119" s="53">
        <v>150</v>
      </c>
      <c r="U119" s="55" t="s">
        <v>215</v>
      </c>
      <c r="V119" s="55" t="s">
        <v>217</v>
      </c>
      <c r="W119" s="55" t="s">
        <v>99</v>
      </c>
      <c r="X119" s="55" t="s">
        <v>52</v>
      </c>
      <c r="Y119" s="56">
        <v>300000</v>
      </c>
      <c r="Z119" s="57">
        <v>25000</v>
      </c>
      <c r="AA119" s="57">
        <v>25000</v>
      </c>
      <c r="AB119" s="57">
        <v>25000</v>
      </c>
      <c r="AC119" s="57">
        <v>25000</v>
      </c>
      <c r="AD119" s="57">
        <v>25000</v>
      </c>
      <c r="AE119" s="57">
        <v>25000</v>
      </c>
      <c r="AF119" s="57">
        <v>25000</v>
      </c>
      <c r="AG119" s="57">
        <v>25000</v>
      </c>
      <c r="AH119" s="57">
        <v>25000</v>
      </c>
      <c r="AI119" s="57">
        <v>25000</v>
      </c>
      <c r="AJ119" s="57">
        <v>25000</v>
      </c>
      <c r="AK119" s="57">
        <v>25000</v>
      </c>
      <c r="AL119" s="58"/>
      <c r="AM119" s="31"/>
    </row>
    <row r="120" spans="1:39" s="42" customFormat="1" ht="24.95" customHeight="1" x14ac:dyDescent="0.25">
      <c r="A120" s="44"/>
      <c r="B120" s="59">
        <v>21121</v>
      </c>
      <c r="C120" s="60" t="s">
        <v>41</v>
      </c>
      <c r="D120" s="60" t="s">
        <v>42</v>
      </c>
      <c r="E120" s="60" t="s">
        <v>43</v>
      </c>
      <c r="F120" s="61">
        <v>2</v>
      </c>
      <c r="G120" s="61">
        <v>3</v>
      </c>
      <c r="H120" s="61">
        <v>2</v>
      </c>
      <c r="I120" s="61">
        <v>2</v>
      </c>
      <c r="J120" s="61">
        <v>3</v>
      </c>
      <c r="K120" s="60" t="s">
        <v>44</v>
      </c>
      <c r="L120" s="60" t="s">
        <v>45</v>
      </c>
      <c r="M120" s="60" t="s">
        <v>46</v>
      </c>
      <c r="N120" s="60">
        <v>3581</v>
      </c>
      <c r="O120" s="60" t="s">
        <v>47</v>
      </c>
      <c r="P120" s="62">
        <v>15</v>
      </c>
      <c r="Q120" s="60" t="s">
        <v>48</v>
      </c>
      <c r="R120" s="61">
        <v>1</v>
      </c>
      <c r="S120" s="61">
        <v>20</v>
      </c>
      <c r="T120" s="61">
        <v>150</v>
      </c>
      <c r="U120" s="105" t="s">
        <v>215</v>
      </c>
      <c r="V120" s="105" t="s">
        <v>218</v>
      </c>
      <c r="W120" s="105" t="s">
        <v>51</v>
      </c>
      <c r="X120" s="105" t="s">
        <v>92</v>
      </c>
      <c r="Y120" s="64">
        <v>1500000</v>
      </c>
      <c r="Z120" s="65">
        <v>125000</v>
      </c>
      <c r="AA120" s="65">
        <v>125000</v>
      </c>
      <c r="AB120" s="65">
        <v>125000</v>
      </c>
      <c r="AC120" s="65">
        <v>125000</v>
      </c>
      <c r="AD120" s="65">
        <v>125000</v>
      </c>
      <c r="AE120" s="65">
        <v>125000</v>
      </c>
      <c r="AF120" s="65">
        <v>125000</v>
      </c>
      <c r="AG120" s="65">
        <v>125000</v>
      </c>
      <c r="AH120" s="65">
        <v>125000</v>
      </c>
      <c r="AI120" s="65">
        <v>125000</v>
      </c>
      <c r="AJ120" s="65">
        <v>125000</v>
      </c>
      <c r="AK120" s="65">
        <v>125000</v>
      </c>
      <c r="AL120" s="66"/>
      <c r="AM120" s="31"/>
    </row>
    <row r="121" spans="1:39" s="42" customFormat="1" ht="24.95" customHeight="1" x14ac:dyDescent="0.25">
      <c r="A121" s="44"/>
      <c r="B121" s="59">
        <v>21121</v>
      </c>
      <c r="C121" s="60" t="s">
        <v>41</v>
      </c>
      <c r="D121" s="60" t="s">
        <v>42</v>
      </c>
      <c r="E121" s="60" t="s">
        <v>43</v>
      </c>
      <c r="F121" s="61">
        <v>2</v>
      </c>
      <c r="G121" s="61">
        <v>3</v>
      </c>
      <c r="H121" s="61">
        <v>2</v>
      </c>
      <c r="I121" s="61">
        <v>2</v>
      </c>
      <c r="J121" s="61">
        <v>3</v>
      </c>
      <c r="K121" s="60" t="s">
        <v>87</v>
      </c>
      <c r="L121" s="60" t="s">
        <v>45</v>
      </c>
      <c r="M121" s="60" t="s">
        <v>219</v>
      </c>
      <c r="N121" s="60">
        <v>3581</v>
      </c>
      <c r="O121" s="60" t="s">
        <v>47</v>
      </c>
      <c r="P121" s="62">
        <v>15</v>
      </c>
      <c r="Q121" s="60" t="s">
        <v>48</v>
      </c>
      <c r="R121" s="61">
        <v>1</v>
      </c>
      <c r="S121" s="61">
        <v>20</v>
      </c>
      <c r="T121" s="61">
        <v>150</v>
      </c>
      <c r="U121" s="107"/>
      <c r="V121" s="107"/>
      <c r="W121" s="107"/>
      <c r="X121" s="107"/>
      <c r="Y121" s="64">
        <v>500000</v>
      </c>
      <c r="Z121" s="65">
        <v>0</v>
      </c>
      <c r="AA121" s="65">
        <v>0</v>
      </c>
      <c r="AB121" s="65">
        <v>0</v>
      </c>
      <c r="AC121" s="65">
        <v>0</v>
      </c>
      <c r="AD121" s="65">
        <v>0</v>
      </c>
      <c r="AE121" s="65">
        <v>0</v>
      </c>
      <c r="AF121" s="65">
        <v>0</v>
      </c>
      <c r="AG121" s="65">
        <v>0</v>
      </c>
      <c r="AH121" s="65">
        <v>0</v>
      </c>
      <c r="AI121" s="65">
        <v>0</v>
      </c>
      <c r="AJ121" s="65">
        <v>0</v>
      </c>
      <c r="AK121" s="65">
        <v>500000</v>
      </c>
      <c r="AL121" s="66"/>
      <c r="AM121" s="31"/>
    </row>
    <row r="122" spans="1:39" s="42" customFormat="1" ht="24.95" customHeight="1" x14ac:dyDescent="0.25">
      <c r="A122" s="44"/>
      <c r="B122" s="59">
        <v>21121</v>
      </c>
      <c r="C122" s="60" t="s">
        <v>41</v>
      </c>
      <c r="D122" s="60" t="s">
        <v>42</v>
      </c>
      <c r="E122" s="60" t="s">
        <v>43</v>
      </c>
      <c r="F122" s="61">
        <v>2</v>
      </c>
      <c r="G122" s="61">
        <v>3</v>
      </c>
      <c r="H122" s="61">
        <v>2</v>
      </c>
      <c r="I122" s="61">
        <v>2</v>
      </c>
      <c r="J122" s="61">
        <v>3</v>
      </c>
      <c r="K122" s="60" t="s">
        <v>87</v>
      </c>
      <c r="L122" s="60" t="s">
        <v>45</v>
      </c>
      <c r="M122" s="60" t="s">
        <v>159</v>
      </c>
      <c r="N122" s="60">
        <v>3581</v>
      </c>
      <c r="O122" s="60" t="s">
        <v>47</v>
      </c>
      <c r="P122" s="62">
        <v>15</v>
      </c>
      <c r="Q122" s="60" t="s">
        <v>48</v>
      </c>
      <c r="R122" s="61">
        <v>1</v>
      </c>
      <c r="S122" s="61">
        <v>20</v>
      </c>
      <c r="T122" s="61">
        <v>150</v>
      </c>
      <c r="U122" s="106"/>
      <c r="V122" s="106"/>
      <c r="W122" s="106"/>
      <c r="X122" s="106"/>
      <c r="Y122" s="64">
        <v>100000</v>
      </c>
      <c r="Z122" s="65">
        <v>50000</v>
      </c>
      <c r="AA122" s="65">
        <v>50000</v>
      </c>
      <c r="AB122" s="65">
        <v>0</v>
      </c>
      <c r="AC122" s="65">
        <v>0</v>
      </c>
      <c r="AD122" s="65">
        <v>0</v>
      </c>
      <c r="AE122" s="65">
        <v>0</v>
      </c>
      <c r="AF122" s="65">
        <v>0</v>
      </c>
      <c r="AG122" s="65">
        <v>0</v>
      </c>
      <c r="AH122" s="65">
        <v>0</v>
      </c>
      <c r="AI122" s="65">
        <v>0</v>
      </c>
      <c r="AJ122" s="65">
        <v>0</v>
      </c>
      <c r="AK122" s="65">
        <v>0</v>
      </c>
      <c r="AL122" s="66"/>
      <c r="AM122" s="31"/>
    </row>
    <row r="123" spans="1:39" ht="76.5" x14ac:dyDescent="0.25">
      <c r="A123" s="45"/>
      <c r="B123" s="51">
        <v>21121</v>
      </c>
      <c r="C123" s="52" t="s">
        <v>41</v>
      </c>
      <c r="D123" s="52" t="s">
        <v>42</v>
      </c>
      <c r="E123" s="52" t="s">
        <v>43</v>
      </c>
      <c r="F123" s="53">
        <v>2</v>
      </c>
      <c r="G123" s="53">
        <v>3</v>
      </c>
      <c r="H123" s="53">
        <v>2</v>
      </c>
      <c r="I123" s="53">
        <v>2</v>
      </c>
      <c r="J123" s="53">
        <v>3</v>
      </c>
      <c r="K123" s="52" t="s">
        <v>44</v>
      </c>
      <c r="L123" s="52" t="s">
        <v>45</v>
      </c>
      <c r="M123" s="52" t="s">
        <v>46</v>
      </c>
      <c r="N123" s="52">
        <v>3581</v>
      </c>
      <c r="O123" s="52" t="s">
        <v>47</v>
      </c>
      <c r="P123" s="54">
        <v>15</v>
      </c>
      <c r="Q123" s="52" t="s">
        <v>48</v>
      </c>
      <c r="R123" s="53">
        <v>1</v>
      </c>
      <c r="S123" s="53">
        <v>20</v>
      </c>
      <c r="T123" s="53">
        <v>150</v>
      </c>
      <c r="U123" s="55" t="s">
        <v>215</v>
      </c>
      <c r="V123" s="55" t="s">
        <v>220</v>
      </c>
      <c r="W123" s="55" t="s">
        <v>221</v>
      </c>
      <c r="X123" s="55" t="s">
        <v>52</v>
      </c>
      <c r="Y123" s="56">
        <v>800000</v>
      </c>
      <c r="Z123" s="57">
        <v>66700</v>
      </c>
      <c r="AA123" s="57">
        <v>66700</v>
      </c>
      <c r="AB123" s="57">
        <v>66700</v>
      </c>
      <c r="AC123" s="57">
        <v>66700</v>
      </c>
      <c r="AD123" s="57">
        <v>66700</v>
      </c>
      <c r="AE123" s="57">
        <v>66700</v>
      </c>
      <c r="AF123" s="57">
        <v>66700</v>
      </c>
      <c r="AG123" s="57">
        <v>66700</v>
      </c>
      <c r="AH123" s="57">
        <v>66700</v>
      </c>
      <c r="AI123" s="57">
        <v>66700</v>
      </c>
      <c r="AJ123" s="57">
        <v>66700</v>
      </c>
      <c r="AK123" s="57">
        <v>66300</v>
      </c>
      <c r="AL123" s="58"/>
      <c r="AM123" s="31"/>
    </row>
    <row r="124" spans="1:39" ht="38.25" x14ac:dyDescent="0.25">
      <c r="A124" s="45"/>
      <c r="B124" s="51">
        <v>21121</v>
      </c>
      <c r="C124" s="52" t="s">
        <v>41</v>
      </c>
      <c r="D124" s="52" t="s">
        <v>42</v>
      </c>
      <c r="E124" s="52" t="s">
        <v>43</v>
      </c>
      <c r="F124" s="53">
        <v>2</v>
      </c>
      <c r="G124" s="53">
        <v>3</v>
      </c>
      <c r="H124" s="53">
        <v>2</v>
      </c>
      <c r="I124" s="53">
        <v>2</v>
      </c>
      <c r="J124" s="53">
        <v>3</v>
      </c>
      <c r="K124" s="52" t="s">
        <v>44</v>
      </c>
      <c r="L124" s="52" t="s">
        <v>45</v>
      </c>
      <c r="M124" s="52" t="s">
        <v>46</v>
      </c>
      <c r="N124" s="52">
        <v>3591</v>
      </c>
      <c r="O124" s="52" t="s">
        <v>47</v>
      </c>
      <c r="P124" s="54">
        <v>15</v>
      </c>
      <c r="Q124" s="52" t="s">
        <v>48</v>
      </c>
      <c r="R124" s="53">
        <v>1</v>
      </c>
      <c r="S124" s="53">
        <v>20</v>
      </c>
      <c r="T124" s="53">
        <v>150</v>
      </c>
      <c r="U124" s="55" t="s">
        <v>222</v>
      </c>
      <c r="V124" s="55" t="s">
        <v>223</v>
      </c>
      <c r="W124" s="55" t="s">
        <v>221</v>
      </c>
      <c r="X124" s="55" t="s">
        <v>52</v>
      </c>
      <c r="Y124" s="56">
        <v>1000000</v>
      </c>
      <c r="Z124" s="57">
        <v>83300</v>
      </c>
      <c r="AA124" s="57">
        <v>83300</v>
      </c>
      <c r="AB124" s="57">
        <v>83300</v>
      </c>
      <c r="AC124" s="57">
        <v>83300</v>
      </c>
      <c r="AD124" s="57">
        <v>83300</v>
      </c>
      <c r="AE124" s="57">
        <v>83300</v>
      </c>
      <c r="AF124" s="57">
        <v>83300</v>
      </c>
      <c r="AG124" s="57">
        <v>83300</v>
      </c>
      <c r="AH124" s="57">
        <v>83300</v>
      </c>
      <c r="AI124" s="57">
        <v>83300</v>
      </c>
      <c r="AJ124" s="57">
        <v>83300</v>
      </c>
      <c r="AK124" s="57">
        <v>83700</v>
      </c>
      <c r="AL124" s="58"/>
      <c r="AM124" s="31"/>
    </row>
    <row r="125" spans="1:39" s="42" customFormat="1" ht="25.5" x14ac:dyDescent="0.25">
      <c r="A125" s="44"/>
      <c r="B125" s="59">
        <v>21121</v>
      </c>
      <c r="C125" s="60" t="s">
        <v>41</v>
      </c>
      <c r="D125" s="60" t="s">
        <v>42</v>
      </c>
      <c r="E125" s="60" t="s">
        <v>43</v>
      </c>
      <c r="F125" s="61">
        <v>2</v>
      </c>
      <c r="G125" s="61">
        <v>3</v>
      </c>
      <c r="H125" s="61">
        <v>2</v>
      </c>
      <c r="I125" s="61">
        <v>2</v>
      </c>
      <c r="J125" s="61">
        <v>3</v>
      </c>
      <c r="K125" s="60" t="s">
        <v>44</v>
      </c>
      <c r="L125" s="60" t="s">
        <v>45</v>
      </c>
      <c r="M125" s="60" t="s">
        <v>46</v>
      </c>
      <c r="N125" s="60">
        <v>3711</v>
      </c>
      <c r="O125" s="60" t="s">
        <v>47</v>
      </c>
      <c r="P125" s="62">
        <v>14</v>
      </c>
      <c r="Q125" s="60" t="s">
        <v>55</v>
      </c>
      <c r="R125" s="61">
        <v>1</v>
      </c>
      <c r="S125" s="61">
        <v>20</v>
      </c>
      <c r="T125" s="61">
        <v>150</v>
      </c>
      <c r="U125" s="63" t="s">
        <v>224</v>
      </c>
      <c r="V125" s="63" t="s">
        <v>224</v>
      </c>
      <c r="W125" s="63" t="s">
        <v>58</v>
      </c>
      <c r="X125" s="63" t="s">
        <v>59</v>
      </c>
      <c r="Y125" s="64">
        <v>30000</v>
      </c>
      <c r="Z125" s="65">
        <v>0</v>
      </c>
      <c r="AA125" s="65">
        <v>0</v>
      </c>
      <c r="AB125" s="65">
        <v>0</v>
      </c>
      <c r="AC125" s="65">
        <v>0</v>
      </c>
      <c r="AD125" s="65">
        <f>50000-20000</f>
        <v>30000</v>
      </c>
      <c r="AE125" s="65">
        <v>0</v>
      </c>
      <c r="AF125" s="65">
        <v>0</v>
      </c>
      <c r="AG125" s="65">
        <v>0</v>
      </c>
      <c r="AH125" s="65">
        <v>0</v>
      </c>
      <c r="AI125" s="65">
        <v>0</v>
      </c>
      <c r="AJ125" s="65">
        <v>0</v>
      </c>
      <c r="AK125" s="65">
        <v>0</v>
      </c>
      <c r="AL125" s="66"/>
      <c r="AM125" s="31"/>
    </row>
    <row r="126" spans="1:39" s="42" customFormat="1" ht="25.5" x14ac:dyDescent="0.25">
      <c r="A126" s="44"/>
      <c r="B126" s="59">
        <v>21121</v>
      </c>
      <c r="C126" s="60" t="s">
        <v>41</v>
      </c>
      <c r="D126" s="60" t="s">
        <v>42</v>
      </c>
      <c r="E126" s="60" t="s">
        <v>43</v>
      </c>
      <c r="F126" s="61">
        <v>2</v>
      </c>
      <c r="G126" s="61">
        <v>3</v>
      </c>
      <c r="H126" s="61">
        <v>2</v>
      </c>
      <c r="I126" s="61">
        <v>2</v>
      </c>
      <c r="J126" s="61">
        <v>3</v>
      </c>
      <c r="K126" s="60" t="s">
        <v>44</v>
      </c>
      <c r="L126" s="60" t="s">
        <v>45</v>
      </c>
      <c r="M126" s="60" t="s">
        <v>46</v>
      </c>
      <c r="N126" s="60">
        <v>3751</v>
      </c>
      <c r="O126" s="60" t="s">
        <v>47</v>
      </c>
      <c r="P126" s="62">
        <v>14</v>
      </c>
      <c r="Q126" s="60" t="s">
        <v>55</v>
      </c>
      <c r="R126" s="61">
        <v>1</v>
      </c>
      <c r="S126" s="61">
        <v>20</v>
      </c>
      <c r="T126" s="61">
        <v>150</v>
      </c>
      <c r="U126" s="63" t="s">
        <v>225</v>
      </c>
      <c r="V126" s="63" t="s">
        <v>225</v>
      </c>
      <c r="W126" s="63" t="s">
        <v>58</v>
      </c>
      <c r="X126" s="63" t="s">
        <v>59</v>
      </c>
      <c r="Y126" s="64">
        <v>40000</v>
      </c>
      <c r="Z126" s="65">
        <v>0</v>
      </c>
      <c r="AA126" s="65">
        <v>0</v>
      </c>
      <c r="AB126" s="65">
        <v>0</v>
      </c>
      <c r="AC126" s="65">
        <v>0</v>
      </c>
      <c r="AD126" s="65">
        <v>20000</v>
      </c>
      <c r="AE126" s="65">
        <v>20000</v>
      </c>
      <c r="AF126" s="65">
        <v>0</v>
      </c>
      <c r="AG126" s="65">
        <v>0</v>
      </c>
      <c r="AH126" s="65">
        <v>0</v>
      </c>
      <c r="AI126" s="65">
        <v>0</v>
      </c>
      <c r="AJ126" s="65">
        <v>0</v>
      </c>
      <c r="AK126" s="65">
        <v>0</v>
      </c>
      <c r="AL126" s="66"/>
      <c r="AM126" s="31"/>
    </row>
    <row r="127" spans="1:39" s="42" customFormat="1" ht="25.5" x14ac:dyDescent="0.25">
      <c r="A127" s="44"/>
      <c r="B127" s="59">
        <v>21121</v>
      </c>
      <c r="C127" s="60" t="s">
        <v>41</v>
      </c>
      <c r="D127" s="60" t="s">
        <v>42</v>
      </c>
      <c r="E127" s="60" t="s">
        <v>43</v>
      </c>
      <c r="F127" s="61">
        <v>2</v>
      </c>
      <c r="G127" s="61">
        <v>3</v>
      </c>
      <c r="H127" s="61">
        <v>2</v>
      </c>
      <c r="I127" s="61">
        <v>2</v>
      </c>
      <c r="J127" s="61">
        <v>3</v>
      </c>
      <c r="K127" s="60" t="s">
        <v>44</v>
      </c>
      <c r="L127" s="60" t="s">
        <v>45</v>
      </c>
      <c r="M127" s="60" t="s">
        <v>46</v>
      </c>
      <c r="N127" s="60">
        <v>3791</v>
      </c>
      <c r="O127" s="60" t="s">
        <v>47</v>
      </c>
      <c r="P127" s="62">
        <v>14</v>
      </c>
      <c r="Q127" s="60" t="s">
        <v>55</v>
      </c>
      <c r="R127" s="61">
        <v>1</v>
      </c>
      <c r="S127" s="61">
        <v>20</v>
      </c>
      <c r="T127" s="61">
        <v>150</v>
      </c>
      <c r="U127" s="63" t="s">
        <v>226</v>
      </c>
      <c r="V127" s="63" t="s">
        <v>227</v>
      </c>
      <c r="W127" s="63" t="s">
        <v>113</v>
      </c>
      <c r="X127" s="63" t="s">
        <v>59</v>
      </c>
      <c r="Y127" s="64">
        <v>7000</v>
      </c>
      <c r="Z127" s="65">
        <v>0</v>
      </c>
      <c r="AA127" s="65">
        <v>0</v>
      </c>
      <c r="AB127" s="65">
        <v>0</v>
      </c>
      <c r="AC127" s="65">
        <v>0</v>
      </c>
      <c r="AD127" s="65">
        <v>0</v>
      </c>
      <c r="AE127" s="65">
        <v>0</v>
      </c>
      <c r="AF127" s="65">
        <v>7000</v>
      </c>
      <c r="AG127" s="65">
        <v>0</v>
      </c>
      <c r="AH127" s="65">
        <v>0</v>
      </c>
      <c r="AI127" s="65">
        <v>0</v>
      </c>
      <c r="AJ127" s="65">
        <v>0</v>
      </c>
      <c r="AK127" s="65">
        <v>0</v>
      </c>
      <c r="AL127" s="66"/>
      <c r="AM127" s="31"/>
    </row>
    <row r="128" spans="1:39" s="42" customFormat="1" ht="25.5" x14ac:dyDescent="0.25">
      <c r="A128" s="44"/>
      <c r="B128" s="59">
        <v>21121</v>
      </c>
      <c r="C128" s="60" t="s">
        <v>41</v>
      </c>
      <c r="D128" s="60" t="s">
        <v>42</v>
      </c>
      <c r="E128" s="60" t="s">
        <v>43</v>
      </c>
      <c r="F128" s="61">
        <v>2</v>
      </c>
      <c r="G128" s="61">
        <v>3</v>
      </c>
      <c r="H128" s="61">
        <v>2</v>
      </c>
      <c r="I128" s="61">
        <v>2</v>
      </c>
      <c r="J128" s="61">
        <v>3</v>
      </c>
      <c r="K128" s="60" t="s">
        <v>44</v>
      </c>
      <c r="L128" s="60" t="s">
        <v>45</v>
      </c>
      <c r="M128" s="60" t="s">
        <v>46</v>
      </c>
      <c r="N128" s="60">
        <v>3921</v>
      </c>
      <c r="O128" s="60" t="s">
        <v>47</v>
      </c>
      <c r="P128" s="62">
        <v>14</v>
      </c>
      <c r="Q128" s="60" t="s">
        <v>55</v>
      </c>
      <c r="R128" s="61">
        <v>1</v>
      </c>
      <c r="S128" s="61">
        <v>20</v>
      </c>
      <c r="T128" s="61">
        <v>150</v>
      </c>
      <c r="U128" s="63" t="s">
        <v>228</v>
      </c>
      <c r="V128" s="63" t="s">
        <v>228</v>
      </c>
      <c r="W128" s="63" t="s">
        <v>113</v>
      </c>
      <c r="X128" s="63" t="s">
        <v>59</v>
      </c>
      <c r="Y128" s="64">
        <v>100000</v>
      </c>
      <c r="Z128" s="65">
        <v>0</v>
      </c>
      <c r="AA128" s="65">
        <v>0</v>
      </c>
      <c r="AB128" s="65">
        <v>0</v>
      </c>
      <c r="AC128" s="65">
        <v>50000</v>
      </c>
      <c r="AD128" s="65">
        <v>50000</v>
      </c>
      <c r="AE128" s="65">
        <v>0</v>
      </c>
      <c r="AF128" s="65">
        <v>0</v>
      </c>
      <c r="AG128" s="65">
        <v>0</v>
      </c>
      <c r="AH128" s="65">
        <v>0</v>
      </c>
      <c r="AI128" s="65">
        <v>0</v>
      </c>
      <c r="AJ128" s="65">
        <v>0</v>
      </c>
      <c r="AK128" s="65">
        <v>0</v>
      </c>
      <c r="AL128" s="66"/>
      <c r="AM128" s="31"/>
    </row>
    <row r="129" spans="1:39" ht="114.75" x14ac:dyDescent="0.25">
      <c r="A129" s="45"/>
      <c r="B129" s="51">
        <v>21121</v>
      </c>
      <c r="C129" s="52" t="s">
        <v>41</v>
      </c>
      <c r="D129" s="52" t="s">
        <v>42</v>
      </c>
      <c r="E129" s="52" t="s">
        <v>43</v>
      </c>
      <c r="F129" s="53">
        <v>2</v>
      </c>
      <c r="G129" s="53">
        <v>3</v>
      </c>
      <c r="H129" s="53">
        <v>2</v>
      </c>
      <c r="I129" s="53">
        <v>2</v>
      </c>
      <c r="J129" s="53">
        <v>3</v>
      </c>
      <c r="K129" s="52" t="s">
        <v>44</v>
      </c>
      <c r="L129" s="52" t="s">
        <v>45</v>
      </c>
      <c r="M129" s="52" t="s">
        <v>46</v>
      </c>
      <c r="N129" s="52">
        <v>3941</v>
      </c>
      <c r="O129" s="52" t="s">
        <v>47</v>
      </c>
      <c r="P129" s="54">
        <v>14</v>
      </c>
      <c r="Q129" s="52" t="s">
        <v>55</v>
      </c>
      <c r="R129" s="53">
        <v>1</v>
      </c>
      <c r="S129" s="53">
        <v>20</v>
      </c>
      <c r="T129" s="53">
        <v>150</v>
      </c>
      <c r="U129" s="55" t="s">
        <v>229</v>
      </c>
      <c r="V129" s="55" t="s">
        <v>230</v>
      </c>
      <c r="W129" s="55" t="s">
        <v>113</v>
      </c>
      <c r="X129" s="55" t="s">
        <v>59</v>
      </c>
      <c r="Y129" s="56">
        <v>1060000</v>
      </c>
      <c r="Z129" s="57">
        <v>0</v>
      </c>
      <c r="AA129" s="57">
        <v>0</v>
      </c>
      <c r="AB129" s="57">
        <v>0</v>
      </c>
      <c r="AC129" s="57">
        <v>0</v>
      </c>
      <c r="AD129" s="57">
        <v>0</v>
      </c>
      <c r="AE129" s="57">
        <v>0</v>
      </c>
      <c r="AF129" s="57">
        <v>400000</v>
      </c>
      <c r="AG129" s="57">
        <v>400000</v>
      </c>
      <c r="AH129" s="57">
        <v>260000</v>
      </c>
      <c r="AI129" s="57">
        <v>0</v>
      </c>
      <c r="AJ129" s="57">
        <v>0</v>
      </c>
      <c r="AK129" s="57">
        <v>0</v>
      </c>
      <c r="AL129" s="58"/>
      <c r="AM129" s="31"/>
    </row>
    <row r="130" spans="1:39" s="42" customFormat="1" ht="102" x14ac:dyDescent="0.25">
      <c r="A130" s="44"/>
      <c r="B130" s="59">
        <v>21121</v>
      </c>
      <c r="C130" s="60" t="s">
        <v>41</v>
      </c>
      <c r="D130" s="60" t="s">
        <v>42</v>
      </c>
      <c r="E130" s="60" t="s">
        <v>43</v>
      </c>
      <c r="F130" s="61">
        <v>2</v>
      </c>
      <c r="G130" s="61">
        <v>3</v>
      </c>
      <c r="H130" s="61">
        <v>2</v>
      </c>
      <c r="I130" s="61">
        <v>2</v>
      </c>
      <c r="J130" s="61">
        <v>3</v>
      </c>
      <c r="K130" s="60" t="s">
        <v>44</v>
      </c>
      <c r="L130" s="60" t="s">
        <v>45</v>
      </c>
      <c r="M130" s="60" t="s">
        <v>46</v>
      </c>
      <c r="N130" s="60">
        <v>3944</v>
      </c>
      <c r="O130" s="60" t="s">
        <v>47</v>
      </c>
      <c r="P130" s="62">
        <v>14</v>
      </c>
      <c r="Q130" s="60" t="s">
        <v>55</v>
      </c>
      <c r="R130" s="61">
        <v>1</v>
      </c>
      <c r="S130" s="61">
        <v>20</v>
      </c>
      <c r="T130" s="61">
        <v>150</v>
      </c>
      <c r="U130" s="63" t="s">
        <v>231</v>
      </c>
      <c r="V130" s="63" t="s">
        <v>232</v>
      </c>
      <c r="W130" s="63" t="s">
        <v>113</v>
      </c>
      <c r="X130" s="63" t="s">
        <v>59</v>
      </c>
      <c r="Y130" s="64">
        <v>12000000</v>
      </c>
      <c r="Z130" s="65">
        <v>0</v>
      </c>
      <c r="AA130" s="65">
        <v>0</v>
      </c>
      <c r="AB130" s="65">
        <v>0</v>
      </c>
      <c r="AC130" s="65">
        <v>0</v>
      </c>
      <c r="AD130" s="65">
        <v>0</v>
      </c>
      <c r="AE130" s="65">
        <v>0</v>
      </c>
      <c r="AF130" s="65">
        <v>0</v>
      </c>
      <c r="AG130" s="65">
        <v>6000000</v>
      </c>
      <c r="AH130" s="65">
        <v>6000000</v>
      </c>
      <c r="AI130" s="65">
        <v>0</v>
      </c>
      <c r="AJ130" s="65">
        <v>0</v>
      </c>
      <c r="AK130" s="65">
        <v>0</v>
      </c>
      <c r="AL130" s="66"/>
      <c r="AM130" s="31"/>
    </row>
    <row r="131" spans="1:39" s="42" customFormat="1" ht="51" x14ac:dyDescent="0.25">
      <c r="A131" s="44"/>
      <c r="B131" s="59">
        <v>21121</v>
      </c>
      <c r="C131" s="60" t="s">
        <v>41</v>
      </c>
      <c r="D131" s="60" t="s">
        <v>42</v>
      </c>
      <c r="E131" s="60" t="s">
        <v>43</v>
      </c>
      <c r="F131" s="61">
        <v>2</v>
      </c>
      <c r="G131" s="61">
        <v>3</v>
      </c>
      <c r="H131" s="61">
        <v>2</v>
      </c>
      <c r="I131" s="61">
        <v>2</v>
      </c>
      <c r="J131" s="61">
        <v>3</v>
      </c>
      <c r="K131" s="60" t="s">
        <v>44</v>
      </c>
      <c r="L131" s="60" t="s">
        <v>45</v>
      </c>
      <c r="M131" s="60" t="s">
        <v>46</v>
      </c>
      <c r="N131" s="60">
        <v>3981</v>
      </c>
      <c r="O131" s="60" t="s">
        <v>47</v>
      </c>
      <c r="P131" s="62">
        <v>14</v>
      </c>
      <c r="Q131" s="60" t="s">
        <v>55</v>
      </c>
      <c r="R131" s="61">
        <v>1</v>
      </c>
      <c r="S131" s="61">
        <v>20</v>
      </c>
      <c r="T131" s="61">
        <v>150</v>
      </c>
      <c r="U131" s="63" t="s">
        <v>233</v>
      </c>
      <c r="V131" s="63" t="s">
        <v>234</v>
      </c>
      <c r="W131" s="63" t="s">
        <v>113</v>
      </c>
      <c r="X131" s="63" t="s">
        <v>59</v>
      </c>
      <c r="Y131" s="64">
        <v>3700000</v>
      </c>
      <c r="Z131" s="65">
        <v>0</v>
      </c>
      <c r="AA131" s="65">
        <v>0</v>
      </c>
      <c r="AB131" s="65">
        <v>0</v>
      </c>
      <c r="AC131" s="65">
        <v>0</v>
      </c>
      <c r="AD131" s="65">
        <v>0</v>
      </c>
      <c r="AE131" s="65">
        <v>0</v>
      </c>
      <c r="AF131" s="65">
        <v>0</v>
      </c>
      <c r="AG131" s="65">
        <v>700000</v>
      </c>
      <c r="AH131" s="65">
        <v>0</v>
      </c>
      <c r="AI131" s="65">
        <v>1000000</v>
      </c>
      <c r="AJ131" s="65">
        <v>1000000</v>
      </c>
      <c r="AK131" s="65">
        <v>1000000</v>
      </c>
      <c r="AL131" s="66"/>
      <c r="AM131" s="31"/>
    </row>
    <row r="132" spans="1:39" s="42" customFormat="1" ht="25.5" x14ac:dyDescent="0.25">
      <c r="A132" s="44"/>
      <c r="B132" s="59">
        <v>21121</v>
      </c>
      <c r="C132" s="60" t="s">
        <v>41</v>
      </c>
      <c r="D132" s="60" t="s">
        <v>42</v>
      </c>
      <c r="E132" s="60" t="s">
        <v>43</v>
      </c>
      <c r="F132" s="61">
        <v>2</v>
      </c>
      <c r="G132" s="61">
        <v>3</v>
      </c>
      <c r="H132" s="61">
        <v>2</v>
      </c>
      <c r="I132" s="61">
        <v>2</v>
      </c>
      <c r="J132" s="61">
        <v>3</v>
      </c>
      <c r="K132" s="60" t="s">
        <v>87</v>
      </c>
      <c r="L132" s="60" t="s">
        <v>45</v>
      </c>
      <c r="M132" s="60" t="s">
        <v>219</v>
      </c>
      <c r="N132" s="60">
        <v>3992</v>
      </c>
      <c r="O132" s="60" t="s">
        <v>235</v>
      </c>
      <c r="P132" s="62">
        <v>11</v>
      </c>
      <c r="Q132" s="60" t="s">
        <v>236</v>
      </c>
      <c r="R132" s="61">
        <v>1</v>
      </c>
      <c r="S132" s="61">
        <v>20</v>
      </c>
      <c r="T132" s="61">
        <v>150</v>
      </c>
      <c r="U132" s="63" t="s">
        <v>237</v>
      </c>
      <c r="V132" s="63" t="s">
        <v>238</v>
      </c>
      <c r="W132" s="63" t="s">
        <v>51</v>
      </c>
      <c r="X132" s="63" t="s">
        <v>92</v>
      </c>
      <c r="Y132" s="64">
        <v>19204775</v>
      </c>
      <c r="Z132" s="65">
        <f t="shared" ref="Z132:AF132" si="2">2325397-500000</f>
        <v>1825397</v>
      </c>
      <c r="AA132" s="65">
        <f t="shared" si="2"/>
        <v>1825397</v>
      </c>
      <c r="AB132" s="65">
        <f t="shared" si="2"/>
        <v>1825397</v>
      </c>
      <c r="AC132" s="65">
        <f t="shared" si="2"/>
        <v>1825397</v>
      </c>
      <c r="AD132" s="65">
        <f t="shared" si="2"/>
        <v>1825397</v>
      </c>
      <c r="AE132" s="65">
        <f t="shared" si="2"/>
        <v>1825397</v>
      </c>
      <c r="AF132" s="65">
        <f t="shared" si="2"/>
        <v>1825397</v>
      </c>
      <c r="AG132" s="65">
        <f>2325397-600000</f>
        <v>1725397</v>
      </c>
      <c r="AH132" s="65">
        <f>2325397-600000</f>
        <v>1725397</v>
      </c>
      <c r="AI132" s="65">
        <f>2325397-1000000</f>
        <v>1325397</v>
      </c>
      <c r="AJ132" s="65">
        <f>2325397-1000000</f>
        <v>1325397</v>
      </c>
      <c r="AK132" s="65">
        <f>2325408-2000000</f>
        <v>325408</v>
      </c>
      <c r="AL132" s="66"/>
      <c r="AM132" s="31"/>
    </row>
    <row r="133" spans="1:39" s="42" customFormat="1" ht="38.25" x14ac:dyDescent="0.25">
      <c r="A133" s="44"/>
      <c r="B133" s="59">
        <v>21121</v>
      </c>
      <c r="C133" s="60" t="s">
        <v>41</v>
      </c>
      <c r="D133" s="60" t="s">
        <v>42</v>
      </c>
      <c r="E133" s="60" t="s">
        <v>43</v>
      </c>
      <c r="F133" s="61">
        <v>2</v>
      </c>
      <c r="G133" s="61">
        <v>3</v>
      </c>
      <c r="H133" s="61">
        <v>2</v>
      </c>
      <c r="I133" s="61">
        <v>2</v>
      </c>
      <c r="J133" s="61">
        <v>3</v>
      </c>
      <c r="K133" s="60" t="s">
        <v>87</v>
      </c>
      <c r="L133" s="60" t="s">
        <v>45</v>
      </c>
      <c r="M133" s="60" t="s">
        <v>219</v>
      </c>
      <c r="N133" s="60">
        <v>3992</v>
      </c>
      <c r="O133" s="60" t="s">
        <v>235</v>
      </c>
      <c r="P133" s="62">
        <v>11</v>
      </c>
      <c r="Q133" s="60" t="s">
        <v>236</v>
      </c>
      <c r="R133" s="61">
        <v>1</v>
      </c>
      <c r="S133" s="61">
        <v>20</v>
      </c>
      <c r="T133" s="61">
        <v>150</v>
      </c>
      <c r="U133" s="63" t="s">
        <v>237</v>
      </c>
      <c r="V133" s="63" t="s">
        <v>239</v>
      </c>
      <c r="W133" s="63" t="s">
        <v>51</v>
      </c>
      <c r="X133" s="63" t="s">
        <v>92</v>
      </c>
      <c r="Y133" s="64">
        <v>8500000</v>
      </c>
      <c r="Z133" s="65">
        <f t="shared" ref="Z133:AF133" si="3">416661+500000</f>
        <v>916661</v>
      </c>
      <c r="AA133" s="65">
        <f t="shared" si="3"/>
        <v>916661</v>
      </c>
      <c r="AB133" s="65">
        <f t="shared" si="3"/>
        <v>916661</v>
      </c>
      <c r="AC133" s="65">
        <f t="shared" si="3"/>
        <v>916661</v>
      </c>
      <c r="AD133" s="65">
        <f t="shared" si="3"/>
        <v>916661</v>
      </c>
      <c r="AE133" s="65">
        <f t="shared" si="3"/>
        <v>916661</v>
      </c>
      <c r="AF133" s="65">
        <f t="shared" si="3"/>
        <v>916661</v>
      </c>
      <c r="AG133" s="65">
        <v>416661</v>
      </c>
      <c r="AH133" s="65">
        <v>416661</v>
      </c>
      <c r="AI133" s="65">
        <v>416661</v>
      </c>
      <c r="AJ133" s="65">
        <v>416661</v>
      </c>
      <c r="AK133" s="65">
        <v>416729</v>
      </c>
      <c r="AL133" s="66"/>
      <c r="AM133" s="31"/>
    </row>
    <row r="134" spans="1:39" s="42" customFormat="1" ht="51" x14ac:dyDescent="0.25">
      <c r="A134" s="44"/>
      <c r="B134" s="59">
        <v>21121</v>
      </c>
      <c r="C134" s="60" t="s">
        <v>41</v>
      </c>
      <c r="D134" s="60" t="s">
        <v>42</v>
      </c>
      <c r="E134" s="60" t="s">
        <v>43</v>
      </c>
      <c r="F134" s="61">
        <v>2</v>
      </c>
      <c r="G134" s="61">
        <v>3</v>
      </c>
      <c r="H134" s="61">
        <v>2</v>
      </c>
      <c r="I134" s="61">
        <v>2</v>
      </c>
      <c r="J134" s="61">
        <v>3</v>
      </c>
      <c r="K134" s="60" t="s">
        <v>87</v>
      </c>
      <c r="L134" s="60" t="s">
        <v>45</v>
      </c>
      <c r="M134" s="60" t="s">
        <v>219</v>
      </c>
      <c r="N134" s="60">
        <v>3992</v>
      </c>
      <c r="O134" s="60" t="s">
        <v>235</v>
      </c>
      <c r="P134" s="62">
        <v>11</v>
      </c>
      <c r="Q134" s="60" t="s">
        <v>236</v>
      </c>
      <c r="R134" s="61">
        <v>1</v>
      </c>
      <c r="S134" s="61">
        <v>20</v>
      </c>
      <c r="T134" s="61">
        <v>150</v>
      </c>
      <c r="U134" s="63" t="s">
        <v>237</v>
      </c>
      <c r="V134" s="63" t="s">
        <v>240</v>
      </c>
      <c r="W134" s="63" t="s">
        <v>51</v>
      </c>
      <c r="X134" s="63" t="s">
        <v>92</v>
      </c>
      <c r="Y134" s="64">
        <v>1200000</v>
      </c>
      <c r="Z134" s="65">
        <v>0</v>
      </c>
      <c r="AA134" s="65">
        <v>0</v>
      </c>
      <c r="AB134" s="65">
        <v>0</v>
      </c>
      <c r="AC134" s="65">
        <v>0</v>
      </c>
      <c r="AD134" s="65">
        <v>0</v>
      </c>
      <c r="AE134" s="65">
        <v>0</v>
      </c>
      <c r="AF134" s="65">
        <v>0</v>
      </c>
      <c r="AG134" s="65">
        <v>600000</v>
      </c>
      <c r="AH134" s="65">
        <v>600000</v>
      </c>
      <c r="AI134" s="65">
        <v>0</v>
      </c>
      <c r="AJ134" s="65">
        <v>0</v>
      </c>
      <c r="AK134" s="65">
        <v>0</v>
      </c>
      <c r="AL134" s="66"/>
      <c r="AM134" s="31"/>
    </row>
    <row r="135" spans="1:39" s="42" customFormat="1" ht="25.5" x14ac:dyDescent="0.25">
      <c r="A135" s="44"/>
      <c r="B135" s="59">
        <v>21121</v>
      </c>
      <c r="C135" s="60" t="s">
        <v>41</v>
      </c>
      <c r="D135" s="60" t="s">
        <v>42</v>
      </c>
      <c r="E135" s="60" t="s">
        <v>43</v>
      </c>
      <c r="F135" s="61">
        <v>2</v>
      </c>
      <c r="G135" s="61">
        <v>3</v>
      </c>
      <c r="H135" s="61">
        <v>2</v>
      </c>
      <c r="I135" s="61">
        <v>2</v>
      </c>
      <c r="J135" s="61">
        <v>3</v>
      </c>
      <c r="K135" s="60" t="s">
        <v>87</v>
      </c>
      <c r="L135" s="60" t="s">
        <v>45</v>
      </c>
      <c r="M135" s="60" t="s">
        <v>241</v>
      </c>
      <c r="N135" s="60">
        <v>3992</v>
      </c>
      <c r="O135" s="60" t="s">
        <v>235</v>
      </c>
      <c r="P135" s="62">
        <v>11</v>
      </c>
      <c r="Q135" s="60" t="s">
        <v>236</v>
      </c>
      <c r="R135" s="61">
        <v>1</v>
      </c>
      <c r="S135" s="61">
        <v>20</v>
      </c>
      <c r="T135" s="61">
        <v>150</v>
      </c>
      <c r="U135" s="63" t="s">
        <v>237</v>
      </c>
      <c r="V135" s="63" t="s">
        <v>242</v>
      </c>
      <c r="W135" s="63" t="s">
        <v>51</v>
      </c>
      <c r="X135" s="63" t="s">
        <v>92</v>
      </c>
      <c r="Y135" s="64">
        <v>24713832</v>
      </c>
      <c r="Z135" s="65">
        <f t="shared" ref="Z135:AI135" si="4">2476150-500000</f>
        <v>1976150</v>
      </c>
      <c r="AA135" s="65">
        <f t="shared" si="4"/>
        <v>1976150</v>
      </c>
      <c r="AB135" s="65">
        <f t="shared" si="4"/>
        <v>1976150</v>
      </c>
      <c r="AC135" s="65">
        <f t="shared" si="4"/>
        <v>1976150</v>
      </c>
      <c r="AD135" s="65">
        <f t="shared" si="4"/>
        <v>1976150</v>
      </c>
      <c r="AE135" s="65">
        <f t="shared" si="4"/>
        <v>1976150</v>
      </c>
      <c r="AF135" s="65">
        <f t="shared" si="4"/>
        <v>1976150</v>
      </c>
      <c r="AG135" s="65">
        <f t="shared" si="4"/>
        <v>1976150</v>
      </c>
      <c r="AH135" s="65">
        <f t="shared" si="4"/>
        <v>1976150</v>
      </c>
      <c r="AI135" s="65">
        <f t="shared" si="4"/>
        <v>1976150</v>
      </c>
      <c r="AJ135" s="65">
        <v>2476150</v>
      </c>
      <c r="AK135" s="65">
        <v>2476182</v>
      </c>
      <c r="AL135" s="66"/>
      <c r="AM135" s="31"/>
    </row>
    <row r="136" spans="1:39" s="42" customFormat="1" ht="25.5" x14ac:dyDescent="0.25">
      <c r="A136" s="44"/>
      <c r="B136" s="59">
        <v>21121</v>
      </c>
      <c r="C136" s="60" t="s">
        <v>41</v>
      </c>
      <c r="D136" s="60" t="s">
        <v>42</v>
      </c>
      <c r="E136" s="60" t="s">
        <v>43</v>
      </c>
      <c r="F136" s="61">
        <v>2</v>
      </c>
      <c r="G136" s="61">
        <v>3</v>
      </c>
      <c r="H136" s="61">
        <v>2</v>
      </c>
      <c r="I136" s="61">
        <v>2</v>
      </c>
      <c r="J136" s="61">
        <v>3</v>
      </c>
      <c r="K136" s="60" t="s">
        <v>87</v>
      </c>
      <c r="L136" s="60" t="s">
        <v>45</v>
      </c>
      <c r="M136" s="60" t="s">
        <v>219</v>
      </c>
      <c r="N136" s="60">
        <v>3992</v>
      </c>
      <c r="O136" s="60" t="s">
        <v>235</v>
      </c>
      <c r="P136" s="62">
        <v>11</v>
      </c>
      <c r="Q136" s="60" t="s">
        <v>236</v>
      </c>
      <c r="R136" s="61">
        <v>1</v>
      </c>
      <c r="S136" s="61">
        <v>20</v>
      </c>
      <c r="T136" s="61">
        <v>150</v>
      </c>
      <c r="U136" s="63" t="s">
        <v>237</v>
      </c>
      <c r="V136" s="63" t="s">
        <v>243</v>
      </c>
      <c r="W136" s="63" t="s">
        <v>51</v>
      </c>
      <c r="X136" s="63" t="s">
        <v>92</v>
      </c>
      <c r="Y136" s="64">
        <v>58981393</v>
      </c>
      <c r="Z136" s="65">
        <f>4319282-90000+500000</f>
        <v>4729282</v>
      </c>
      <c r="AA136" s="65">
        <f>4319282-90000+500000</f>
        <v>4729282</v>
      </c>
      <c r="AB136" s="65">
        <f>4319282-90000+500000</f>
        <v>4729282</v>
      </c>
      <c r="AC136" s="65">
        <f>4319282-90000+500000</f>
        <v>4729282</v>
      </c>
      <c r="AD136" s="65">
        <f>4319282-400000-90000+500000</f>
        <v>4329282</v>
      </c>
      <c r="AE136" s="65">
        <f>4319282-90000+500000</f>
        <v>4729282</v>
      </c>
      <c r="AF136" s="65">
        <f>4319282-90000+500000</f>
        <v>4729282</v>
      </c>
      <c r="AG136" s="65">
        <f>4319282-90000+500000</f>
        <v>4729282</v>
      </c>
      <c r="AH136" s="65">
        <f>4319282-90000+500000</f>
        <v>4729282</v>
      </c>
      <c r="AI136" s="65">
        <f>4319282-90000+1000000+500000</f>
        <v>5729282</v>
      </c>
      <c r="AJ136" s="65">
        <f>4319282-50000+1000000</f>
        <v>5269282</v>
      </c>
      <c r="AK136" s="65">
        <f>4319291-500000+2000000</f>
        <v>5819291</v>
      </c>
      <c r="AL136" s="66"/>
      <c r="AM136" s="31"/>
    </row>
    <row r="137" spans="1:39" s="42" customFormat="1" ht="76.5" x14ac:dyDescent="0.25">
      <c r="A137" s="44"/>
      <c r="B137" s="59">
        <v>21121</v>
      </c>
      <c r="C137" s="60" t="s">
        <v>41</v>
      </c>
      <c r="D137" s="60" t="s">
        <v>42</v>
      </c>
      <c r="E137" s="60" t="s">
        <v>43</v>
      </c>
      <c r="F137" s="61">
        <v>2</v>
      </c>
      <c r="G137" s="61">
        <v>3</v>
      </c>
      <c r="H137" s="61">
        <v>2</v>
      </c>
      <c r="I137" s="61">
        <v>2</v>
      </c>
      <c r="J137" s="61">
        <v>3</v>
      </c>
      <c r="K137" s="60" t="s">
        <v>87</v>
      </c>
      <c r="L137" s="60" t="s">
        <v>45</v>
      </c>
      <c r="M137" s="60" t="s">
        <v>219</v>
      </c>
      <c r="N137" s="60">
        <v>3992</v>
      </c>
      <c r="O137" s="60" t="s">
        <v>235</v>
      </c>
      <c r="P137" s="62">
        <v>11</v>
      </c>
      <c r="Q137" s="60" t="s">
        <v>236</v>
      </c>
      <c r="R137" s="61">
        <v>1</v>
      </c>
      <c r="S137" s="61">
        <v>20</v>
      </c>
      <c r="T137" s="61">
        <v>150</v>
      </c>
      <c r="U137" s="63" t="s">
        <v>237</v>
      </c>
      <c r="V137" s="63" t="s">
        <v>244</v>
      </c>
      <c r="W137" s="63" t="s">
        <v>51</v>
      </c>
      <c r="X137" s="63" t="s">
        <v>92</v>
      </c>
      <c r="Y137" s="64">
        <v>8400000</v>
      </c>
      <c r="Z137" s="65">
        <f>500000+500000</f>
        <v>1000000</v>
      </c>
      <c r="AA137" s="65">
        <f>500000+500000</f>
        <v>1000000</v>
      </c>
      <c r="AB137" s="65">
        <f>500000+500000</f>
        <v>1000000</v>
      </c>
      <c r="AC137" s="65">
        <f>500000+500000</f>
        <v>1000000</v>
      </c>
      <c r="AD137" s="65">
        <f>500000+400000</f>
        <v>900000</v>
      </c>
      <c r="AE137" s="65">
        <v>500000</v>
      </c>
      <c r="AF137" s="65">
        <v>500000</v>
      </c>
      <c r="AG137" s="65">
        <v>500000</v>
      </c>
      <c r="AH137" s="65">
        <v>500000</v>
      </c>
      <c r="AI137" s="65">
        <v>500000</v>
      </c>
      <c r="AJ137" s="65">
        <v>500000</v>
      </c>
      <c r="AK137" s="65">
        <v>500000</v>
      </c>
      <c r="AL137" s="66"/>
      <c r="AM137" s="31"/>
    </row>
    <row r="138" spans="1:39" s="42" customFormat="1" ht="51" x14ac:dyDescent="0.25">
      <c r="A138" s="44"/>
      <c r="B138" s="59">
        <v>21121</v>
      </c>
      <c r="C138" s="60" t="s">
        <v>41</v>
      </c>
      <c r="D138" s="60" t="s">
        <v>42</v>
      </c>
      <c r="E138" s="60" t="s">
        <v>43</v>
      </c>
      <c r="F138" s="61">
        <v>2</v>
      </c>
      <c r="G138" s="61">
        <v>3</v>
      </c>
      <c r="H138" s="61">
        <v>2</v>
      </c>
      <c r="I138" s="61">
        <v>2</v>
      </c>
      <c r="J138" s="61">
        <v>3</v>
      </c>
      <c r="K138" s="60" t="s">
        <v>87</v>
      </c>
      <c r="L138" s="60" t="s">
        <v>45</v>
      </c>
      <c r="M138" s="60" t="s">
        <v>219</v>
      </c>
      <c r="N138" s="60">
        <v>3992</v>
      </c>
      <c r="O138" s="60" t="s">
        <v>235</v>
      </c>
      <c r="P138" s="62">
        <v>11</v>
      </c>
      <c r="Q138" s="60" t="s">
        <v>236</v>
      </c>
      <c r="R138" s="61">
        <v>1</v>
      </c>
      <c r="S138" s="61">
        <v>20</v>
      </c>
      <c r="T138" s="61">
        <v>150</v>
      </c>
      <c r="U138" s="63" t="s">
        <v>237</v>
      </c>
      <c r="V138" s="63" t="s">
        <v>245</v>
      </c>
      <c r="W138" s="63" t="s">
        <v>51</v>
      </c>
      <c r="X138" s="63" t="s">
        <v>92</v>
      </c>
      <c r="Y138" s="64">
        <v>7000000</v>
      </c>
      <c r="Z138" s="65">
        <v>291660</v>
      </c>
      <c r="AA138" s="65">
        <v>291660</v>
      </c>
      <c r="AB138" s="65">
        <v>291660</v>
      </c>
      <c r="AC138" s="65">
        <v>291660</v>
      </c>
      <c r="AD138" s="65">
        <v>291660</v>
      </c>
      <c r="AE138" s="65">
        <f t="shared" ref="AE138:AJ138" si="5">291660+500000</f>
        <v>791660</v>
      </c>
      <c r="AF138" s="65">
        <f t="shared" si="5"/>
        <v>791660</v>
      </c>
      <c r="AG138" s="65">
        <f t="shared" si="5"/>
        <v>791660</v>
      </c>
      <c r="AH138" s="65">
        <f t="shared" si="5"/>
        <v>791660</v>
      </c>
      <c r="AI138" s="65">
        <f t="shared" si="5"/>
        <v>791660</v>
      </c>
      <c r="AJ138" s="65">
        <f t="shared" si="5"/>
        <v>791660</v>
      </c>
      <c r="AK138" s="65">
        <f>291740+500000</f>
        <v>791740</v>
      </c>
      <c r="AL138" s="66"/>
      <c r="AM138" s="31"/>
    </row>
    <row r="139" spans="1:39" s="42" customFormat="1" ht="51" x14ac:dyDescent="0.25">
      <c r="A139" s="44"/>
      <c r="B139" s="59">
        <v>21121</v>
      </c>
      <c r="C139" s="60" t="s">
        <v>41</v>
      </c>
      <c r="D139" s="60" t="s">
        <v>42</v>
      </c>
      <c r="E139" s="60" t="s">
        <v>43</v>
      </c>
      <c r="F139" s="61">
        <v>2</v>
      </c>
      <c r="G139" s="61">
        <v>3</v>
      </c>
      <c r="H139" s="61">
        <v>2</v>
      </c>
      <c r="I139" s="61">
        <v>2</v>
      </c>
      <c r="J139" s="61">
        <v>3</v>
      </c>
      <c r="K139" s="60" t="s">
        <v>87</v>
      </c>
      <c r="L139" s="60" t="s">
        <v>45</v>
      </c>
      <c r="M139" s="60" t="s">
        <v>219</v>
      </c>
      <c r="N139" s="60">
        <v>3992</v>
      </c>
      <c r="O139" s="60" t="s">
        <v>235</v>
      </c>
      <c r="P139" s="62">
        <v>11</v>
      </c>
      <c r="Q139" s="60" t="s">
        <v>236</v>
      </c>
      <c r="R139" s="61">
        <v>1</v>
      </c>
      <c r="S139" s="61">
        <v>20</v>
      </c>
      <c r="T139" s="61">
        <v>150</v>
      </c>
      <c r="U139" s="63" t="s">
        <v>237</v>
      </c>
      <c r="V139" s="63" t="s">
        <v>246</v>
      </c>
      <c r="W139" s="63" t="s">
        <v>99</v>
      </c>
      <c r="X139" s="63" t="s">
        <v>92</v>
      </c>
      <c r="Y139" s="64">
        <v>2000000</v>
      </c>
      <c r="Z139" s="65">
        <f>87500+90000</f>
        <v>177500</v>
      </c>
      <c r="AA139" s="65">
        <f t="shared" ref="AA139:AI139" si="6">87500+90000</f>
        <v>177500</v>
      </c>
      <c r="AB139" s="65">
        <f t="shared" si="6"/>
        <v>177500</v>
      </c>
      <c r="AC139" s="65">
        <f t="shared" si="6"/>
        <v>177500</v>
      </c>
      <c r="AD139" s="65">
        <f t="shared" si="6"/>
        <v>177500</v>
      </c>
      <c r="AE139" s="65">
        <f t="shared" si="6"/>
        <v>177500</v>
      </c>
      <c r="AF139" s="65">
        <f t="shared" si="6"/>
        <v>177500</v>
      </c>
      <c r="AG139" s="65">
        <f t="shared" si="6"/>
        <v>177500</v>
      </c>
      <c r="AH139" s="65">
        <f t="shared" si="6"/>
        <v>177500</v>
      </c>
      <c r="AI139" s="65">
        <f t="shared" si="6"/>
        <v>177500</v>
      </c>
      <c r="AJ139" s="65">
        <f>87500+50000</f>
        <v>137500</v>
      </c>
      <c r="AK139" s="65">
        <v>87500</v>
      </c>
      <c r="AL139" s="66"/>
      <c r="AM139" s="31"/>
    </row>
    <row r="140" spans="1:39" s="42" customFormat="1" ht="38.25" x14ac:dyDescent="0.25">
      <c r="A140" s="44"/>
      <c r="B140" s="59">
        <v>21121</v>
      </c>
      <c r="C140" s="60" t="s">
        <v>41</v>
      </c>
      <c r="D140" s="60" t="s">
        <v>42</v>
      </c>
      <c r="E140" s="60" t="s">
        <v>43</v>
      </c>
      <c r="F140" s="61">
        <v>2</v>
      </c>
      <c r="G140" s="61">
        <v>3</v>
      </c>
      <c r="H140" s="61">
        <v>2</v>
      </c>
      <c r="I140" s="61">
        <v>2</v>
      </c>
      <c r="J140" s="61">
        <v>3</v>
      </c>
      <c r="K140" s="60" t="s">
        <v>87</v>
      </c>
      <c r="L140" s="60" t="s">
        <v>45</v>
      </c>
      <c r="M140" s="60" t="s">
        <v>219</v>
      </c>
      <c r="N140" s="60">
        <v>3992</v>
      </c>
      <c r="O140" s="60" t="s">
        <v>47</v>
      </c>
      <c r="P140" s="62">
        <v>15</v>
      </c>
      <c r="Q140" s="60" t="s">
        <v>48</v>
      </c>
      <c r="R140" s="61">
        <v>1</v>
      </c>
      <c r="S140" s="61">
        <v>20</v>
      </c>
      <c r="T140" s="61">
        <v>150</v>
      </c>
      <c r="U140" s="63" t="s">
        <v>237</v>
      </c>
      <c r="V140" s="63" t="s">
        <v>247</v>
      </c>
      <c r="W140" s="63" t="s">
        <v>99</v>
      </c>
      <c r="X140" s="63" t="s">
        <v>92</v>
      </c>
      <c r="Y140" s="64">
        <v>6000000</v>
      </c>
      <c r="Z140" s="65">
        <v>558400</v>
      </c>
      <c r="AA140" s="65">
        <v>558400</v>
      </c>
      <c r="AB140" s="65">
        <v>558400</v>
      </c>
      <c r="AC140" s="65">
        <v>558400</v>
      </c>
      <c r="AD140" s="65">
        <v>558400</v>
      </c>
      <c r="AE140" s="65">
        <v>558400</v>
      </c>
      <c r="AF140" s="65">
        <v>558400</v>
      </c>
      <c r="AG140" s="65">
        <v>558400</v>
      </c>
      <c r="AH140" s="65">
        <v>558400</v>
      </c>
      <c r="AI140" s="65">
        <f>558400-200000</f>
        <v>358400</v>
      </c>
      <c r="AJ140" s="65">
        <v>558400</v>
      </c>
      <c r="AK140" s="65">
        <f>557600-500000</f>
        <v>57600</v>
      </c>
      <c r="AL140" s="66"/>
      <c r="AM140" s="31"/>
    </row>
    <row r="141" spans="1:39" ht="38.25" x14ac:dyDescent="0.25">
      <c r="A141" s="45"/>
      <c r="B141" s="51">
        <v>21121</v>
      </c>
      <c r="C141" s="52" t="s">
        <v>41</v>
      </c>
      <c r="D141" s="52" t="s">
        <v>42</v>
      </c>
      <c r="E141" s="52" t="s">
        <v>43</v>
      </c>
      <c r="F141" s="53">
        <v>2</v>
      </c>
      <c r="G141" s="53">
        <v>3</v>
      </c>
      <c r="H141" s="53">
        <v>2</v>
      </c>
      <c r="I141" s="53">
        <v>2</v>
      </c>
      <c r="J141" s="53">
        <v>3</v>
      </c>
      <c r="K141" s="52" t="s">
        <v>87</v>
      </c>
      <c r="L141" s="52" t="s">
        <v>45</v>
      </c>
      <c r="M141" s="52" t="s">
        <v>219</v>
      </c>
      <c r="N141" s="52">
        <v>3992</v>
      </c>
      <c r="O141" s="52" t="s">
        <v>47</v>
      </c>
      <c r="P141" s="54">
        <v>15</v>
      </c>
      <c r="Q141" s="52" t="s">
        <v>48</v>
      </c>
      <c r="R141" s="53">
        <v>1</v>
      </c>
      <c r="S141" s="53">
        <v>20</v>
      </c>
      <c r="T141" s="53">
        <v>150</v>
      </c>
      <c r="U141" s="55" t="s">
        <v>237</v>
      </c>
      <c r="V141" s="55" t="s">
        <v>248</v>
      </c>
      <c r="W141" s="55" t="s">
        <v>99</v>
      </c>
      <c r="X141" s="55" t="s">
        <v>52</v>
      </c>
      <c r="Y141" s="56">
        <v>1000000</v>
      </c>
      <c r="Z141" s="57">
        <v>83300</v>
      </c>
      <c r="AA141" s="57">
        <v>83300</v>
      </c>
      <c r="AB141" s="57">
        <v>83300</v>
      </c>
      <c r="AC141" s="57">
        <v>83300</v>
      </c>
      <c r="AD141" s="57">
        <v>83300</v>
      </c>
      <c r="AE141" s="57">
        <v>83300</v>
      </c>
      <c r="AF141" s="57">
        <v>83300</v>
      </c>
      <c r="AG141" s="57">
        <v>83300</v>
      </c>
      <c r="AH141" s="57">
        <v>83300</v>
      </c>
      <c r="AI141" s="57">
        <v>83300</v>
      </c>
      <c r="AJ141" s="57">
        <v>83300</v>
      </c>
      <c r="AK141" s="57">
        <v>83700</v>
      </c>
      <c r="AL141" s="58"/>
      <c r="AM141" s="31"/>
    </row>
    <row r="142" spans="1:39" s="42" customFormat="1" ht="25.5" x14ac:dyDescent="0.25">
      <c r="A142" s="44"/>
      <c r="B142" s="59">
        <v>21121</v>
      </c>
      <c r="C142" s="60" t="s">
        <v>41</v>
      </c>
      <c r="D142" s="60" t="s">
        <v>42</v>
      </c>
      <c r="E142" s="60" t="s">
        <v>43</v>
      </c>
      <c r="F142" s="61">
        <v>2</v>
      </c>
      <c r="G142" s="61">
        <v>3</v>
      </c>
      <c r="H142" s="61">
        <v>2</v>
      </c>
      <c r="I142" s="61">
        <v>2</v>
      </c>
      <c r="J142" s="61">
        <v>3</v>
      </c>
      <c r="K142" s="60" t="s">
        <v>44</v>
      </c>
      <c r="L142" s="60" t="s">
        <v>45</v>
      </c>
      <c r="M142" s="60" t="s">
        <v>46</v>
      </c>
      <c r="N142" s="60">
        <v>3993</v>
      </c>
      <c r="O142" s="60" t="s">
        <v>47</v>
      </c>
      <c r="P142" s="62">
        <v>14</v>
      </c>
      <c r="Q142" s="60" t="s">
        <v>55</v>
      </c>
      <c r="R142" s="61">
        <v>1</v>
      </c>
      <c r="S142" s="61">
        <v>20</v>
      </c>
      <c r="T142" s="61">
        <v>150</v>
      </c>
      <c r="U142" s="63" t="s">
        <v>249</v>
      </c>
      <c r="V142" s="63" t="s">
        <v>249</v>
      </c>
      <c r="W142" s="63" t="s">
        <v>58</v>
      </c>
      <c r="X142" s="63" t="s">
        <v>59</v>
      </c>
      <c r="Y142" s="64">
        <v>120000</v>
      </c>
      <c r="Z142" s="65">
        <v>0</v>
      </c>
      <c r="AA142" s="65">
        <v>0</v>
      </c>
      <c r="AB142" s="65">
        <v>0</v>
      </c>
      <c r="AC142" s="65">
        <v>40000</v>
      </c>
      <c r="AD142" s="65">
        <v>80000</v>
      </c>
      <c r="AE142" s="65">
        <v>0</v>
      </c>
      <c r="AF142" s="65">
        <v>0</v>
      </c>
      <c r="AG142" s="65">
        <v>0</v>
      </c>
      <c r="AH142" s="65">
        <v>0</v>
      </c>
      <c r="AI142" s="65">
        <v>0</v>
      </c>
      <c r="AJ142" s="65">
        <v>0</v>
      </c>
      <c r="AK142" s="65">
        <v>0</v>
      </c>
      <c r="AL142" s="66"/>
      <c r="AM142" s="31"/>
    </row>
    <row r="143" spans="1:39" s="42" customFormat="1" ht="38.25" customHeight="1" x14ac:dyDescent="0.25">
      <c r="A143" s="44"/>
      <c r="B143" s="59">
        <v>21121</v>
      </c>
      <c r="C143" s="60" t="s">
        <v>41</v>
      </c>
      <c r="D143" s="60" t="s">
        <v>42</v>
      </c>
      <c r="E143" s="60" t="s">
        <v>43</v>
      </c>
      <c r="F143" s="61">
        <v>2</v>
      </c>
      <c r="G143" s="61">
        <v>3</v>
      </c>
      <c r="H143" s="61">
        <v>2</v>
      </c>
      <c r="I143" s="61">
        <v>2</v>
      </c>
      <c r="J143" s="61">
        <v>3</v>
      </c>
      <c r="K143" s="60" t="s">
        <v>87</v>
      </c>
      <c r="L143" s="60" t="s">
        <v>45</v>
      </c>
      <c r="M143" s="60" t="s">
        <v>174</v>
      </c>
      <c r="N143" s="60">
        <v>3996</v>
      </c>
      <c r="O143" s="60" t="s">
        <v>47</v>
      </c>
      <c r="P143" s="62">
        <v>15</v>
      </c>
      <c r="Q143" s="60" t="s">
        <v>48</v>
      </c>
      <c r="R143" s="61">
        <v>1</v>
      </c>
      <c r="S143" s="61">
        <v>20</v>
      </c>
      <c r="T143" s="61">
        <v>150</v>
      </c>
      <c r="U143" s="98" t="s">
        <v>250</v>
      </c>
      <c r="V143" s="98" t="s">
        <v>251</v>
      </c>
      <c r="W143" s="98" t="s">
        <v>51</v>
      </c>
      <c r="X143" s="98" t="s">
        <v>92</v>
      </c>
      <c r="Y143" s="64">
        <v>7500000</v>
      </c>
      <c r="Z143" s="65">
        <v>0</v>
      </c>
      <c r="AA143" s="65">
        <v>0</v>
      </c>
      <c r="AB143" s="65">
        <v>0</v>
      </c>
      <c r="AC143" s="65">
        <v>0</v>
      </c>
      <c r="AD143" s="65">
        <v>0</v>
      </c>
      <c r="AE143" s="65">
        <v>0</v>
      </c>
      <c r="AF143" s="65">
        <v>2500000</v>
      </c>
      <c r="AG143" s="65">
        <v>2500000</v>
      </c>
      <c r="AH143" s="65">
        <v>2500000</v>
      </c>
      <c r="AI143" s="65">
        <v>0</v>
      </c>
      <c r="AJ143" s="65">
        <v>0</v>
      </c>
      <c r="AK143" s="65">
        <v>0</v>
      </c>
      <c r="AL143" s="66"/>
      <c r="AM143" s="31"/>
    </row>
    <row r="144" spans="1:39" s="42" customFormat="1" ht="38.25" customHeight="1" x14ac:dyDescent="0.25">
      <c r="A144" s="44"/>
      <c r="B144" s="59">
        <v>21121</v>
      </c>
      <c r="C144" s="60" t="s">
        <v>41</v>
      </c>
      <c r="D144" s="60" t="s">
        <v>42</v>
      </c>
      <c r="E144" s="60" t="s">
        <v>43</v>
      </c>
      <c r="F144" s="61">
        <v>2</v>
      </c>
      <c r="G144" s="61">
        <v>3</v>
      </c>
      <c r="H144" s="61">
        <v>2</v>
      </c>
      <c r="I144" s="61">
        <v>2</v>
      </c>
      <c r="J144" s="61">
        <v>3</v>
      </c>
      <c r="K144" s="60" t="s">
        <v>87</v>
      </c>
      <c r="L144" s="60" t="s">
        <v>45</v>
      </c>
      <c r="M144" s="60" t="s">
        <v>219</v>
      </c>
      <c r="N144" s="60">
        <v>3996</v>
      </c>
      <c r="O144" s="60" t="s">
        <v>47</v>
      </c>
      <c r="P144" s="62">
        <v>15</v>
      </c>
      <c r="Q144" s="60" t="s">
        <v>48</v>
      </c>
      <c r="R144" s="61">
        <v>1</v>
      </c>
      <c r="S144" s="61">
        <v>20</v>
      </c>
      <c r="T144" s="61">
        <v>150</v>
      </c>
      <c r="U144" s="100"/>
      <c r="V144" s="100"/>
      <c r="W144" s="100"/>
      <c r="X144" s="100"/>
      <c r="Y144" s="64">
        <v>200000</v>
      </c>
      <c r="Z144" s="65">
        <v>0</v>
      </c>
      <c r="AA144" s="65">
        <v>0</v>
      </c>
      <c r="AB144" s="65">
        <v>0</v>
      </c>
      <c r="AC144" s="65">
        <v>0</v>
      </c>
      <c r="AD144" s="65">
        <v>0</v>
      </c>
      <c r="AE144" s="65">
        <v>0</v>
      </c>
      <c r="AF144" s="65">
        <v>0</v>
      </c>
      <c r="AG144" s="65">
        <v>0</v>
      </c>
      <c r="AH144" s="65">
        <v>0</v>
      </c>
      <c r="AI144" s="65">
        <v>200000</v>
      </c>
      <c r="AJ144" s="65">
        <v>0</v>
      </c>
      <c r="AK144" s="65">
        <v>0</v>
      </c>
      <c r="AL144" s="73"/>
      <c r="AM144" s="31"/>
    </row>
    <row r="145" spans="1:39" ht="15" customHeight="1" x14ac:dyDescent="0.25">
      <c r="A145" s="47"/>
      <c r="B145" s="108" t="s">
        <v>252</v>
      </c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4"/>
      <c r="V145" s="74"/>
      <c r="W145" s="74"/>
      <c r="X145" s="74"/>
      <c r="Y145" s="75">
        <f>SUM(Y61:Y144)</f>
        <v>255897731</v>
      </c>
      <c r="Z145" s="76">
        <f>SUM(Z61:Z144)</f>
        <v>16611050</v>
      </c>
      <c r="AA145" s="76">
        <f t="shared" ref="AA145:AK145" si="7">SUM(AA61:AA144)</f>
        <v>16787733</v>
      </c>
      <c r="AB145" s="76">
        <f t="shared" si="7"/>
        <v>16296050</v>
      </c>
      <c r="AC145" s="76">
        <f t="shared" si="7"/>
        <v>18087733</v>
      </c>
      <c r="AD145" s="76">
        <f t="shared" si="7"/>
        <v>19016050</v>
      </c>
      <c r="AE145" s="76">
        <f t="shared" si="7"/>
        <v>17801050</v>
      </c>
      <c r="AF145" s="76">
        <f t="shared" si="7"/>
        <v>27746050</v>
      </c>
      <c r="AG145" s="76">
        <f t="shared" si="7"/>
        <v>28002601</v>
      </c>
      <c r="AH145" s="76">
        <f t="shared" si="7"/>
        <v>25871182</v>
      </c>
      <c r="AI145" s="76">
        <f t="shared" si="7"/>
        <v>26737732</v>
      </c>
      <c r="AJ145" s="76">
        <f t="shared" si="7"/>
        <v>25196050</v>
      </c>
      <c r="AK145" s="76">
        <f t="shared" si="7"/>
        <v>17744450</v>
      </c>
      <c r="AL145" s="77"/>
      <c r="AM145" s="31"/>
    </row>
    <row r="146" spans="1:39" s="42" customFormat="1" ht="25.5" x14ac:dyDescent="0.25">
      <c r="A146" s="44"/>
      <c r="B146" s="59">
        <v>21121</v>
      </c>
      <c r="C146" s="60" t="s">
        <v>41</v>
      </c>
      <c r="D146" s="60" t="s">
        <v>42</v>
      </c>
      <c r="E146" s="60" t="s">
        <v>43</v>
      </c>
      <c r="F146" s="61">
        <v>2</v>
      </c>
      <c r="G146" s="61">
        <v>3</v>
      </c>
      <c r="H146" s="61">
        <v>2</v>
      </c>
      <c r="I146" s="61">
        <v>2</v>
      </c>
      <c r="J146" s="61">
        <v>3</v>
      </c>
      <c r="K146" s="60" t="s">
        <v>44</v>
      </c>
      <c r="L146" s="60" t="s">
        <v>45</v>
      </c>
      <c r="M146" s="60" t="s">
        <v>46</v>
      </c>
      <c r="N146" s="60">
        <v>5111</v>
      </c>
      <c r="O146" s="60" t="s">
        <v>47</v>
      </c>
      <c r="P146" s="62">
        <v>14</v>
      </c>
      <c r="Q146" s="60" t="s">
        <v>55</v>
      </c>
      <c r="R146" s="61">
        <v>1</v>
      </c>
      <c r="S146" s="61">
        <v>20</v>
      </c>
      <c r="T146" s="61">
        <v>150</v>
      </c>
      <c r="U146" s="63" t="s">
        <v>253</v>
      </c>
      <c r="V146" s="63" t="s">
        <v>254</v>
      </c>
      <c r="W146" s="63" t="s">
        <v>51</v>
      </c>
      <c r="X146" s="63" t="s">
        <v>52</v>
      </c>
      <c r="Y146" s="64">
        <v>50000</v>
      </c>
      <c r="Z146" s="65">
        <v>0</v>
      </c>
      <c r="AA146" s="65">
        <v>0</v>
      </c>
      <c r="AB146" s="65">
        <v>0</v>
      </c>
      <c r="AC146" s="65">
        <v>0</v>
      </c>
      <c r="AD146" s="65">
        <v>0</v>
      </c>
      <c r="AE146" s="65">
        <v>0</v>
      </c>
      <c r="AF146" s="65">
        <v>0</v>
      </c>
      <c r="AG146" s="65">
        <v>0</v>
      </c>
      <c r="AH146" s="65">
        <v>0</v>
      </c>
      <c r="AI146" s="65">
        <f>200000-150000</f>
        <v>50000</v>
      </c>
      <c r="AJ146" s="65">
        <v>0</v>
      </c>
      <c r="AK146" s="65">
        <v>0</v>
      </c>
      <c r="AL146" s="66"/>
      <c r="AM146" s="31"/>
    </row>
    <row r="147" spans="1:39" s="42" customFormat="1" ht="38.25" x14ac:dyDescent="0.25">
      <c r="A147" s="44"/>
      <c r="B147" s="59">
        <v>21121</v>
      </c>
      <c r="C147" s="60" t="s">
        <v>41</v>
      </c>
      <c r="D147" s="60" t="s">
        <v>42</v>
      </c>
      <c r="E147" s="60" t="s">
        <v>43</v>
      </c>
      <c r="F147" s="61">
        <v>2</v>
      </c>
      <c r="G147" s="61">
        <v>3</v>
      </c>
      <c r="H147" s="61">
        <v>2</v>
      </c>
      <c r="I147" s="61">
        <v>2</v>
      </c>
      <c r="J147" s="61">
        <v>3</v>
      </c>
      <c r="K147" s="60" t="s">
        <v>44</v>
      </c>
      <c r="L147" s="60" t="s">
        <v>45</v>
      </c>
      <c r="M147" s="60" t="s">
        <v>46</v>
      </c>
      <c r="N147" s="60">
        <v>5151</v>
      </c>
      <c r="O147" s="60" t="s">
        <v>47</v>
      </c>
      <c r="P147" s="62">
        <v>14</v>
      </c>
      <c r="Q147" s="60" t="s">
        <v>55</v>
      </c>
      <c r="R147" s="61">
        <v>1</v>
      </c>
      <c r="S147" s="61">
        <v>20</v>
      </c>
      <c r="T147" s="61">
        <v>150</v>
      </c>
      <c r="U147" s="63" t="s">
        <v>255</v>
      </c>
      <c r="V147" s="63" t="s">
        <v>256</v>
      </c>
      <c r="W147" s="63" t="s">
        <v>51</v>
      </c>
      <c r="X147" s="63" t="s">
        <v>52</v>
      </c>
      <c r="Y147" s="64">
        <v>70000</v>
      </c>
      <c r="Z147" s="65">
        <v>0</v>
      </c>
      <c r="AA147" s="65">
        <v>0</v>
      </c>
      <c r="AB147" s="65">
        <v>0</v>
      </c>
      <c r="AC147" s="65">
        <v>0</v>
      </c>
      <c r="AD147" s="65">
        <v>0</v>
      </c>
      <c r="AE147" s="65">
        <v>0</v>
      </c>
      <c r="AF147" s="65">
        <v>0</v>
      </c>
      <c r="AG147" s="65">
        <v>0</v>
      </c>
      <c r="AH147" s="65">
        <v>0</v>
      </c>
      <c r="AI147" s="65">
        <f>170000-100000</f>
        <v>70000</v>
      </c>
      <c r="AJ147" s="65">
        <v>0</v>
      </c>
      <c r="AK147" s="65">
        <v>0</v>
      </c>
      <c r="AL147" s="66"/>
      <c r="AM147" s="31"/>
    </row>
    <row r="148" spans="1:39" s="42" customFormat="1" ht="51" x14ac:dyDescent="0.25">
      <c r="A148" s="44"/>
      <c r="B148" s="59">
        <v>21121</v>
      </c>
      <c r="C148" s="60" t="s">
        <v>41</v>
      </c>
      <c r="D148" s="60" t="s">
        <v>42</v>
      </c>
      <c r="E148" s="60" t="s">
        <v>43</v>
      </c>
      <c r="F148" s="61">
        <v>2</v>
      </c>
      <c r="G148" s="61">
        <v>3</v>
      </c>
      <c r="H148" s="61">
        <v>2</v>
      </c>
      <c r="I148" s="61">
        <v>2</v>
      </c>
      <c r="J148" s="61">
        <v>3</v>
      </c>
      <c r="K148" s="60" t="s">
        <v>87</v>
      </c>
      <c r="L148" s="60" t="s">
        <v>45</v>
      </c>
      <c r="M148" s="60" t="s">
        <v>159</v>
      </c>
      <c r="N148" s="60">
        <v>5311</v>
      </c>
      <c r="O148" s="60" t="s">
        <v>47</v>
      </c>
      <c r="P148" s="62">
        <v>14</v>
      </c>
      <c r="Q148" s="60" t="s">
        <v>55</v>
      </c>
      <c r="R148" s="61">
        <v>1</v>
      </c>
      <c r="S148" s="61">
        <v>20</v>
      </c>
      <c r="T148" s="61">
        <v>150</v>
      </c>
      <c r="U148" s="63" t="s">
        <v>257</v>
      </c>
      <c r="V148" s="63" t="s">
        <v>258</v>
      </c>
      <c r="W148" s="63" t="s">
        <v>99</v>
      </c>
      <c r="X148" s="63" t="s">
        <v>92</v>
      </c>
      <c r="Y148" s="64">
        <v>1000000</v>
      </c>
      <c r="Z148" s="65">
        <v>0</v>
      </c>
      <c r="AA148" s="65">
        <v>0</v>
      </c>
      <c r="AB148" s="65">
        <v>0</v>
      </c>
      <c r="AC148" s="65">
        <f>550000-50000</f>
        <v>500000</v>
      </c>
      <c r="AD148" s="65">
        <v>500000</v>
      </c>
      <c r="AE148" s="65">
        <v>0</v>
      </c>
      <c r="AF148" s="65">
        <v>0</v>
      </c>
      <c r="AG148" s="65">
        <v>0</v>
      </c>
      <c r="AH148" s="65">
        <v>0</v>
      </c>
      <c r="AI148" s="65">
        <v>0</v>
      </c>
      <c r="AJ148" s="65">
        <v>0</v>
      </c>
      <c r="AK148" s="65">
        <v>0</v>
      </c>
      <c r="AL148" s="66"/>
      <c r="AM148" s="31"/>
    </row>
    <row r="149" spans="1:39" ht="25.5" x14ac:dyDescent="0.25">
      <c r="A149" s="45"/>
      <c r="B149" s="51">
        <v>21121</v>
      </c>
      <c r="C149" s="52" t="s">
        <v>41</v>
      </c>
      <c r="D149" s="52" t="s">
        <v>42</v>
      </c>
      <c r="E149" s="52" t="s">
        <v>43</v>
      </c>
      <c r="F149" s="53">
        <v>2</v>
      </c>
      <c r="G149" s="53">
        <v>3</v>
      </c>
      <c r="H149" s="53">
        <v>2</v>
      </c>
      <c r="I149" s="53">
        <v>2</v>
      </c>
      <c r="J149" s="53">
        <v>3</v>
      </c>
      <c r="K149" s="52" t="s">
        <v>87</v>
      </c>
      <c r="L149" s="52" t="s">
        <v>45</v>
      </c>
      <c r="M149" s="52" t="s">
        <v>159</v>
      </c>
      <c r="N149" s="52">
        <v>5311</v>
      </c>
      <c r="O149" s="52" t="s">
        <v>47</v>
      </c>
      <c r="P149" s="54">
        <v>14</v>
      </c>
      <c r="Q149" s="52" t="s">
        <v>55</v>
      </c>
      <c r="R149" s="53">
        <v>1</v>
      </c>
      <c r="S149" s="53">
        <v>20</v>
      </c>
      <c r="T149" s="53">
        <v>150</v>
      </c>
      <c r="U149" s="55" t="s">
        <v>257</v>
      </c>
      <c r="V149" s="55" t="s">
        <v>259</v>
      </c>
      <c r="W149" s="55" t="s">
        <v>51</v>
      </c>
      <c r="X149" s="55" t="s">
        <v>92</v>
      </c>
      <c r="Y149" s="56">
        <v>1200000</v>
      </c>
      <c r="Z149" s="57">
        <v>0</v>
      </c>
      <c r="AA149" s="57">
        <v>0</v>
      </c>
      <c r="AB149" s="57">
        <v>0</v>
      </c>
      <c r="AC149" s="57">
        <v>0</v>
      </c>
      <c r="AD149" s="57">
        <v>0</v>
      </c>
      <c r="AE149" s="57">
        <v>0</v>
      </c>
      <c r="AF149" s="57">
        <v>0</v>
      </c>
      <c r="AG149" s="57">
        <v>600000</v>
      </c>
      <c r="AH149" s="57">
        <v>600000</v>
      </c>
      <c r="AI149" s="57">
        <v>0</v>
      </c>
      <c r="AJ149" s="57">
        <v>0</v>
      </c>
      <c r="AK149" s="57">
        <v>0</v>
      </c>
      <c r="AL149" s="58"/>
      <c r="AM149" s="31"/>
    </row>
    <row r="150" spans="1:39" ht="25.5" x14ac:dyDescent="0.25">
      <c r="A150" s="45"/>
      <c r="B150" s="51">
        <v>21121</v>
      </c>
      <c r="C150" s="52" t="s">
        <v>41</v>
      </c>
      <c r="D150" s="52" t="s">
        <v>42</v>
      </c>
      <c r="E150" s="52" t="s">
        <v>43</v>
      </c>
      <c r="F150" s="53">
        <v>2</v>
      </c>
      <c r="G150" s="53">
        <v>3</v>
      </c>
      <c r="H150" s="53">
        <v>2</v>
      </c>
      <c r="I150" s="53">
        <v>2</v>
      </c>
      <c r="J150" s="53">
        <v>3</v>
      </c>
      <c r="K150" s="52" t="s">
        <v>87</v>
      </c>
      <c r="L150" s="52" t="s">
        <v>45</v>
      </c>
      <c r="M150" s="52" t="s">
        <v>159</v>
      </c>
      <c r="N150" s="52">
        <v>5311</v>
      </c>
      <c r="O150" s="52" t="s">
        <v>47</v>
      </c>
      <c r="P150" s="54">
        <v>15</v>
      </c>
      <c r="Q150" s="52" t="s">
        <v>48</v>
      </c>
      <c r="R150" s="53">
        <v>1</v>
      </c>
      <c r="S150" s="53">
        <v>20</v>
      </c>
      <c r="T150" s="53">
        <v>150</v>
      </c>
      <c r="U150" s="55" t="s">
        <v>257</v>
      </c>
      <c r="V150" s="55" t="s">
        <v>260</v>
      </c>
      <c r="W150" s="55" t="s">
        <v>51</v>
      </c>
      <c r="X150" s="55" t="s">
        <v>52</v>
      </c>
      <c r="Y150" s="56">
        <v>500000</v>
      </c>
      <c r="Z150" s="57">
        <v>0</v>
      </c>
      <c r="AA150" s="57">
        <v>0</v>
      </c>
      <c r="AB150" s="57">
        <v>0</v>
      </c>
      <c r="AC150" s="57">
        <v>0</v>
      </c>
      <c r="AD150" s="57">
        <v>0</v>
      </c>
      <c r="AE150" s="57">
        <v>0</v>
      </c>
      <c r="AF150" s="57">
        <v>250000</v>
      </c>
      <c r="AG150" s="57">
        <v>250000</v>
      </c>
      <c r="AH150" s="57">
        <v>0</v>
      </c>
      <c r="AI150" s="57">
        <v>0</v>
      </c>
      <c r="AJ150" s="57">
        <v>0</v>
      </c>
      <c r="AK150" s="57">
        <v>0</v>
      </c>
      <c r="AL150" s="58"/>
      <c r="AM150" s="31"/>
    </row>
    <row r="151" spans="1:39" ht="25.5" x14ac:dyDescent="0.25">
      <c r="A151" s="45"/>
      <c r="B151" s="51">
        <v>21121</v>
      </c>
      <c r="C151" s="52" t="s">
        <v>41</v>
      </c>
      <c r="D151" s="52" t="s">
        <v>42</v>
      </c>
      <c r="E151" s="52" t="s">
        <v>43</v>
      </c>
      <c r="F151" s="53">
        <v>2</v>
      </c>
      <c r="G151" s="53">
        <v>3</v>
      </c>
      <c r="H151" s="53">
        <v>2</v>
      </c>
      <c r="I151" s="53">
        <v>2</v>
      </c>
      <c r="J151" s="53">
        <v>3</v>
      </c>
      <c r="K151" s="52" t="s">
        <v>87</v>
      </c>
      <c r="L151" s="52" t="s">
        <v>45</v>
      </c>
      <c r="M151" s="52" t="s">
        <v>159</v>
      </c>
      <c r="N151" s="52">
        <v>5321</v>
      </c>
      <c r="O151" s="52" t="s">
        <v>47</v>
      </c>
      <c r="P151" s="54">
        <v>14</v>
      </c>
      <c r="Q151" s="52" t="s">
        <v>55</v>
      </c>
      <c r="R151" s="53">
        <v>1</v>
      </c>
      <c r="S151" s="53">
        <v>20</v>
      </c>
      <c r="T151" s="53">
        <v>150</v>
      </c>
      <c r="U151" s="55" t="s">
        <v>261</v>
      </c>
      <c r="V151" s="55" t="s">
        <v>262</v>
      </c>
      <c r="W151" s="55" t="s">
        <v>51</v>
      </c>
      <c r="X151" s="55" t="s">
        <v>92</v>
      </c>
      <c r="Y151" s="56">
        <v>2400000</v>
      </c>
      <c r="Z151" s="57">
        <v>0</v>
      </c>
      <c r="AA151" s="57">
        <v>0</v>
      </c>
      <c r="AB151" s="57">
        <v>0</v>
      </c>
      <c r="AC151" s="57">
        <v>800000</v>
      </c>
      <c r="AD151" s="57">
        <v>800000</v>
      </c>
      <c r="AE151" s="57">
        <v>800000</v>
      </c>
      <c r="AF151" s="57">
        <v>0</v>
      </c>
      <c r="AG151" s="57">
        <v>0</v>
      </c>
      <c r="AH151" s="57">
        <v>0</v>
      </c>
      <c r="AI151" s="57">
        <v>0</v>
      </c>
      <c r="AJ151" s="57">
        <v>0</v>
      </c>
      <c r="AK151" s="57">
        <v>0</v>
      </c>
      <c r="AL151" s="58"/>
      <c r="AM151" s="31"/>
    </row>
    <row r="152" spans="1:39" ht="25.5" x14ac:dyDescent="0.25">
      <c r="A152" s="45"/>
      <c r="B152" s="51">
        <v>21121</v>
      </c>
      <c r="C152" s="52" t="s">
        <v>41</v>
      </c>
      <c r="D152" s="52" t="s">
        <v>42</v>
      </c>
      <c r="E152" s="52" t="s">
        <v>43</v>
      </c>
      <c r="F152" s="53">
        <v>2</v>
      </c>
      <c r="G152" s="53">
        <v>3</v>
      </c>
      <c r="H152" s="53">
        <v>2</v>
      </c>
      <c r="I152" s="53">
        <v>2</v>
      </c>
      <c r="J152" s="53">
        <v>3</v>
      </c>
      <c r="K152" s="52" t="s">
        <v>87</v>
      </c>
      <c r="L152" s="52" t="s">
        <v>45</v>
      </c>
      <c r="M152" s="52" t="s">
        <v>159</v>
      </c>
      <c r="N152" s="52">
        <v>5321</v>
      </c>
      <c r="O152" s="52" t="s">
        <v>47</v>
      </c>
      <c r="P152" s="54">
        <v>15</v>
      </c>
      <c r="Q152" s="52" t="s">
        <v>48</v>
      </c>
      <c r="R152" s="53">
        <v>1</v>
      </c>
      <c r="S152" s="53">
        <v>20</v>
      </c>
      <c r="T152" s="53">
        <v>150</v>
      </c>
      <c r="U152" s="55" t="s">
        <v>261</v>
      </c>
      <c r="V152" s="55" t="s">
        <v>263</v>
      </c>
      <c r="W152" s="55" t="s">
        <v>58</v>
      </c>
      <c r="X152" s="55" t="s">
        <v>59</v>
      </c>
      <c r="Y152" s="56">
        <v>59369</v>
      </c>
      <c r="Z152" s="57">
        <v>0</v>
      </c>
      <c r="AA152" s="57">
        <v>0</v>
      </c>
      <c r="AB152" s="57">
        <v>0</v>
      </c>
      <c r="AC152" s="57">
        <v>0</v>
      </c>
      <c r="AD152" s="57">
        <v>0</v>
      </c>
      <c r="AE152" s="57">
        <v>0</v>
      </c>
      <c r="AF152" s="57">
        <v>0</v>
      </c>
      <c r="AG152" s="57">
        <v>0</v>
      </c>
      <c r="AH152" s="57">
        <v>0</v>
      </c>
      <c r="AI152" s="57">
        <v>59369</v>
      </c>
      <c r="AJ152" s="57">
        <v>0</v>
      </c>
      <c r="AK152" s="57">
        <v>0</v>
      </c>
      <c r="AL152" s="58"/>
      <c r="AM152" s="31"/>
    </row>
    <row r="153" spans="1:39" ht="25.5" x14ac:dyDescent="0.25">
      <c r="A153" s="45"/>
      <c r="B153" s="51">
        <v>21121</v>
      </c>
      <c r="C153" s="52" t="s">
        <v>41</v>
      </c>
      <c r="D153" s="52" t="s">
        <v>42</v>
      </c>
      <c r="E153" s="52" t="s">
        <v>43</v>
      </c>
      <c r="F153" s="53">
        <v>2</v>
      </c>
      <c r="G153" s="53">
        <v>3</v>
      </c>
      <c r="H153" s="53">
        <v>2</v>
      </c>
      <c r="I153" s="53">
        <v>2</v>
      </c>
      <c r="J153" s="53">
        <v>3</v>
      </c>
      <c r="K153" s="52" t="s">
        <v>87</v>
      </c>
      <c r="L153" s="52" t="s">
        <v>45</v>
      </c>
      <c r="M153" s="52" t="s">
        <v>159</v>
      </c>
      <c r="N153" s="52">
        <v>5321</v>
      </c>
      <c r="O153" s="52" t="s">
        <v>47</v>
      </c>
      <c r="P153" s="54">
        <v>15</v>
      </c>
      <c r="Q153" s="52" t="s">
        <v>48</v>
      </c>
      <c r="R153" s="53">
        <v>1</v>
      </c>
      <c r="S153" s="53">
        <v>20</v>
      </c>
      <c r="T153" s="53">
        <v>150</v>
      </c>
      <c r="U153" s="55" t="s">
        <v>261</v>
      </c>
      <c r="V153" s="55" t="s">
        <v>264</v>
      </c>
      <c r="W153" s="55" t="s">
        <v>51</v>
      </c>
      <c r="X153" s="55" t="s">
        <v>52</v>
      </c>
      <c r="Y153" s="56">
        <v>170000</v>
      </c>
      <c r="Z153" s="57">
        <v>0</v>
      </c>
      <c r="AA153" s="57">
        <v>0</v>
      </c>
      <c r="AB153" s="57">
        <v>0</v>
      </c>
      <c r="AC153" s="57">
        <v>70000</v>
      </c>
      <c r="AD153" s="57">
        <v>50000</v>
      </c>
      <c r="AE153" s="57">
        <v>50000</v>
      </c>
      <c r="AF153" s="57">
        <v>0</v>
      </c>
      <c r="AG153" s="57">
        <v>0</v>
      </c>
      <c r="AH153" s="57">
        <v>0</v>
      </c>
      <c r="AI153" s="57">
        <v>0</v>
      </c>
      <c r="AJ153" s="57">
        <v>0</v>
      </c>
      <c r="AK153" s="57">
        <v>0</v>
      </c>
      <c r="AL153" s="58"/>
      <c r="AM153" s="31"/>
    </row>
    <row r="154" spans="1:39" ht="25.5" x14ac:dyDescent="0.25">
      <c r="A154" s="45"/>
      <c r="B154" s="51">
        <v>21121</v>
      </c>
      <c r="C154" s="52" t="s">
        <v>41</v>
      </c>
      <c r="D154" s="52" t="s">
        <v>42</v>
      </c>
      <c r="E154" s="52" t="s">
        <v>43</v>
      </c>
      <c r="F154" s="53">
        <v>2</v>
      </c>
      <c r="G154" s="53">
        <v>3</v>
      </c>
      <c r="H154" s="53">
        <v>2</v>
      </c>
      <c r="I154" s="53">
        <v>2</v>
      </c>
      <c r="J154" s="53">
        <v>3</v>
      </c>
      <c r="K154" s="52" t="s">
        <v>44</v>
      </c>
      <c r="L154" s="52" t="s">
        <v>45</v>
      </c>
      <c r="M154" s="52" t="s">
        <v>46</v>
      </c>
      <c r="N154" s="52">
        <v>5621</v>
      </c>
      <c r="O154" s="52" t="s">
        <v>47</v>
      </c>
      <c r="P154" s="54">
        <v>14</v>
      </c>
      <c r="Q154" s="52" t="s">
        <v>55</v>
      </c>
      <c r="R154" s="53">
        <v>1</v>
      </c>
      <c r="S154" s="53">
        <v>20</v>
      </c>
      <c r="T154" s="53">
        <v>150</v>
      </c>
      <c r="U154" s="55" t="s">
        <v>265</v>
      </c>
      <c r="V154" s="55" t="s">
        <v>266</v>
      </c>
      <c r="W154" s="55" t="s">
        <v>58</v>
      </c>
      <c r="X154" s="55" t="s">
        <v>59</v>
      </c>
      <c r="Y154" s="56">
        <v>19000</v>
      </c>
      <c r="Z154" s="57">
        <v>0</v>
      </c>
      <c r="AA154" s="57">
        <v>0</v>
      </c>
      <c r="AB154" s="57">
        <v>0</v>
      </c>
      <c r="AC154" s="57">
        <v>0</v>
      </c>
      <c r="AD154" s="57">
        <v>19000</v>
      </c>
      <c r="AE154" s="57">
        <v>0</v>
      </c>
      <c r="AF154" s="57">
        <v>0</v>
      </c>
      <c r="AG154" s="57">
        <v>0</v>
      </c>
      <c r="AH154" s="57">
        <v>0</v>
      </c>
      <c r="AI154" s="57">
        <v>0</v>
      </c>
      <c r="AJ154" s="57">
        <v>0</v>
      </c>
      <c r="AK154" s="57">
        <v>0</v>
      </c>
      <c r="AL154" s="58"/>
      <c r="AM154" s="31"/>
    </row>
    <row r="155" spans="1:39" ht="15" customHeight="1" x14ac:dyDescent="0.25">
      <c r="A155" s="78"/>
      <c r="B155" s="104" t="s">
        <v>267</v>
      </c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4"/>
      <c r="V155" s="79"/>
      <c r="W155" s="79"/>
      <c r="X155" s="79"/>
      <c r="Y155" s="75">
        <f>SUM(Y146:Y154)</f>
        <v>5468369</v>
      </c>
      <c r="Z155" s="76">
        <f>SUM(Z146:Z154)</f>
        <v>0</v>
      </c>
      <c r="AA155" s="76">
        <f t="shared" ref="AA155:AK155" si="8">SUM(AA146:AA154)</f>
        <v>0</v>
      </c>
      <c r="AB155" s="76">
        <f t="shared" si="8"/>
        <v>0</v>
      </c>
      <c r="AC155" s="76">
        <f t="shared" si="8"/>
        <v>1370000</v>
      </c>
      <c r="AD155" s="76">
        <f t="shared" si="8"/>
        <v>1369000</v>
      </c>
      <c r="AE155" s="76">
        <f t="shared" si="8"/>
        <v>850000</v>
      </c>
      <c r="AF155" s="76">
        <f t="shared" si="8"/>
        <v>250000</v>
      </c>
      <c r="AG155" s="76">
        <f t="shared" si="8"/>
        <v>850000</v>
      </c>
      <c r="AH155" s="76">
        <f t="shared" si="8"/>
        <v>600000</v>
      </c>
      <c r="AI155" s="76">
        <f t="shared" si="8"/>
        <v>179369</v>
      </c>
      <c r="AJ155" s="76">
        <f t="shared" si="8"/>
        <v>0</v>
      </c>
      <c r="AK155" s="76">
        <f t="shared" si="8"/>
        <v>0</v>
      </c>
      <c r="AL155" s="80"/>
      <c r="AM155" s="31"/>
    </row>
    <row r="156" spans="1:39" ht="12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78" t="s">
        <v>268</v>
      </c>
      <c r="V156" s="10"/>
      <c r="W156" s="10"/>
      <c r="X156" s="10"/>
      <c r="Y156" s="81">
        <f t="shared" ref="Y156" si="9">SUM(Y155,Y145,Y60)</f>
        <v>473196100</v>
      </c>
      <c r="Z156" s="82">
        <f>SUM(Z155,Z145,Z60)</f>
        <v>39797650</v>
      </c>
      <c r="AA156" s="82">
        <f t="shared" ref="AA156:AK156" si="10">SUM(AA155,AA145,AA60)</f>
        <v>29954333</v>
      </c>
      <c r="AB156" s="82">
        <f t="shared" si="10"/>
        <v>29132650</v>
      </c>
      <c r="AC156" s="82">
        <f t="shared" si="10"/>
        <v>43409333</v>
      </c>
      <c r="AD156" s="82">
        <f t="shared" si="10"/>
        <v>33836650</v>
      </c>
      <c r="AE156" s="82">
        <f t="shared" si="10"/>
        <v>31567650</v>
      </c>
      <c r="AF156" s="82">
        <f t="shared" si="10"/>
        <v>53197650</v>
      </c>
      <c r="AG156" s="82">
        <f t="shared" si="10"/>
        <v>44064201</v>
      </c>
      <c r="AH156" s="82">
        <f t="shared" si="10"/>
        <v>41307782</v>
      </c>
      <c r="AI156" s="82">
        <f t="shared" si="10"/>
        <v>76433701</v>
      </c>
      <c r="AJ156" s="82">
        <f t="shared" si="10"/>
        <v>29812650</v>
      </c>
      <c r="AK156" s="82">
        <f t="shared" si="10"/>
        <v>20681850</v>
      </c>
      <c r="AL156" s="83"/>
      <c r="AM156" s="84"/>
    </row>
    <row r="157" spans="1:39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5"/>
      <c r="AM157" s="84"/>
    </row>
    <row r="158" spans="1:39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2"/>
      <c r="V158" s="2"/>
      <c r="W158" s="2"/>
      <c r="X158" s="2"/>
      <c r="Y158" s="3"/>
      <c r="Z158" s="85"/>
      <c r="AA158" s="85"/>
      <c r="AB158" s="85"/>
      <c r="AC158" s="85"/>
      <c r="AD158" s="85"/>
      <c r="AE158" s="85"/>
      <c r="AF158" s="85"/>
      <c r="AG158" s="85"/>
      <c r="AH158" s="85"/>
      <c r="AI158" s="85"/>
      <c r="AJ158" s="85"/>
      <c r="AK158" s="85"/>
      <c r="AL158" s="85"/>
      <c r="AM158" s="84"/>
    </row>
    <row r="159" spans="1:39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2"/>
      <c r="V159" s="2"/>
      <c r="W159" s="2"/>
      <c r="X159" s="2"/>
      <c r="Y159" s="3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7"/>
      <c r="AM159" s="2"/>
    </row>
    <row r="160" spans="1:39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2"/>
      <c r="V160" s="2"/>
      <c r="W160" s="2"/>
      <c r="X160" s="2"/>
      <c r="Y160" s="3"/>
      <c r="Z160" s="85"/>
      <c r="AA160" s="85"/>
      <c r="AB160" s="85"/>
      <c r="AC160" s="85"/>
      <c r="AD160" s="85"/>
      <c r="AE160" s="85"/>
      <c r="AF160" s="85"/>
      <c r="AG160" s="85"/>
      <c r="AH160" s="85"/>
      <c r="AI160" s="85"/>
      <c r="AJ160" s="85"/>
      <c r="AK160" s="85"/>
      <c r="AL160" s="85"/>
      <c r="AM160" s="2"/>
    </row>
    <row r="161" spans="1:39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2"/>
      <c r="V161" s="2"/>
      <c r="W161" s="2"/>
      <c r="X161" s="2"/>
      <c r="Y161" s="3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5"/>
      <c r="AM161" s="2"/>
    </row>
    <row r="162" spans="1:39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5"/>
      <c r="AM162" s="2"/>
    </row>
    <row r="163" spans="1:39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5"/>
      <c r="AM163" s="2"/>
    </row>
    <row r="164" spans="1:39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5"/>
      <c r="AM164" s="2"/>
    </row>
    <row r="165" spans="1:39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5"/>
      <c r="AM165" s="2"/>
    </row>
    <row r="166" spans="1:39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5"/>
      <c r="AM166" s="2"/>
    </row>
    <row r="167" spans="1:39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5"/>
      <c r="AM167" s="2"/>
    </row>
    <row r="168" spans="1:39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5"/>
      <c r="AM168" s="2"/>
    </row>
    <row r="169" spans="1:39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5"/>
      <c r="AM169" s="2"/>
    </row>
    <row r="170" spans="1:39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5"/>
      <c r="AM170" s="2"/>
    </row>
    <row r="171" spans="1:39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5"/>
      <c r="AM171" s="2"/>
    </row>
    <row r="172" spans="1:39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5"/>
      <c r="AM172" s="2"/>
    </row>
    <row r="173" spans="1:39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5"/>
      <c r="AM173" s="2"/>
    </row>
    <row r="174" spans="1:39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5"/>
      <c r="AM174" s="2"/>
    </row>
    <row r="175" spans="1:39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5"/>
      <c r="AM175" s="2"/>
    </row>
    <row r="176" spans="1:39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5"/>
      <c r="AM176" s="2"/>
    </row>
    <row r="177" spans="1:39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5"/>
      <c r="AM177" s="2"/>
    </row>
    <row r="178" spans="1:39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5"/>
      <c r="AM178" s="2"/>
    </row>
    <row r="179" spans="1:39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5"/>
      <c r="AM179" s="2"/>
    </row>
    <row r="180" spans="1:39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5"/>
      <c r="AM180" s="2"/>
    </row>
    <row r="181" spans="1:39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5"/>
      <c r="AM181" s="2"/>
    </row>
    <row r="182" spans="1:39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5"/>
      <c r="AM182" s="2"/>
    </row>
    <row r="183" spans="1:39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5"/>
      <c r="AM183" s="2"/>
    </row>
    <row r="184" spans="1:39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5"/>
      <c r="AM184" s="2"/>
    </row>
    <row r="185" spans="1:39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5"/>
      <c r="AM185" s="2"/>
    </row>
    <row r="186" spans="1:39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5"/>
      <c r="AM186" s="2"/>
    </row>
    <row r="187" spans="1:39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5"/>
      <c r="AM187" s="2"/>
    </row>
    <row r="188" spans="1:39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5"/>
      <c r="AM188" s="2"/>
    </row>
    <row r="189" spans="1:39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5"/>
      <c r="AM189" s="2"/>
    </row>
    <row r="190" spans="1:39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5"/>
      <c r="AM190" s="2"/>
    </row>
    <row r="191" spans="1:39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5"/>
      <c r="AM191" s="2"/>
    </row>
    <row r="192" spans="1:39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5"/>
      <c r="AM192" s="2"/>
    </row>
    <row r="193" spans="1:39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5"/>
      <c r="AM193" s="2"/>
    </row>
    <row r="194" spans="1:39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5"/>
      <c r="AM194" s="2"/>
    </row>
    <row r="195" spans="1:39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5"/>
      <c r="AM195" s="2"/>
    </row>
    <row r="196" spans="1:39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5"/>
      <c r="AM196" s="2"/>
    </row>
    <row r="197" spans="1:39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5"/>
      <c r="AM197" s="2"/>
    </row>
    <row r="198" spans="1:39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5"/>
      <c r="AM198" s="2"/>
    </row>
    <row r="199" spans="1:39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5"/>
      <c r="AM199" s="2"/>
    </row>
    <row r="200" spans="1:39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5"/>
      <c r="AM200" s="2"/>
    </row>
    <row r="201" spans="1:39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5"/>
      <c r="AM201" s="2"/>
    </row>
    <row r="202" spans="1:39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5"/>
      <c r="AM202" s="2"/>
    </row>
    <row r="203" spans="1:39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5"/>
      <c r="AM203" s="2"/>
    </row>
    <row r="204" spans="1:39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5"/>
      <c r="AM204" s="2"/>
    </row>
    <row r="205" spans="1:39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5"/>
      <c r="AM205" s="2"/>
    </row>
    <row r="206" spans="1:39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5"/>
      <c r="AM206" s="2"/>
    </row>
    <row r="207" spans="1:39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5"/>
      <c r="AM207" s="2"/>
    </row>
    <row r="208" spans="1:39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5"/>
      <c r="AM208" s="2"/>
    </row>
    <row r="209" spans="1:39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5"/>
      <c r="AM209" s="2"/>
    </row>
    <row r="210" spans="1:39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5"/>
      <c r="AM210" s="2"/>
    </row>
    <row r="211" spans="1:39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5"/>
      <c r="AM211" s="2"/>
    </row>
    <row r="212" spans="1:39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5"/>
      <c r="AM212" s="2"/>
    </row>
    <row r="213" spans="1:39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5"/>
      <c r="AM213" s="2"/>
    </row>
    <row r="214" spans="1:39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5"/>
      <c r="AM214" s="2"/>
    </row>
    <row r="215" spans="1:39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5"/>
      <c r="AM215" s="2"/>
    </row>
    <row r="216" spans="1:39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5"/>
      <c r="AM216" s="2"/>
    </row>
    <row r="217" spans="1:39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5"/>
      <c r="AM217" s="2"/>
    </row>
    <row r="218" spans="1:39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5"/>
      <c r="AM218" s="2"/>
    </row>
    <row r="219" spans="1:39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5"/>
      <c r="AM219" s="2"/>
    </row>
    <row r="220" spans="1:39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5"/>
      <c r="AM220" s="2"/>
    </row>
    <row r="221" spans="1:39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5"/>
      <c r="AM221" s="2"/>
    </row>
    <row r="222" spans="1:39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5"/>
      <c r="AM222" s="2"/>
    </row>
    <row r="223" spans="1:39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5"/>
      <c r="AM223" s="2"/>
    </row>
    <row r="224" spans="1:39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5"/>
      <c r="AM224" s="2"/>
    </row>
    <row r="225" spans="1:39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5"/>
      <c r="AM225" s="2"/>
    </row>
    <row r="226" spans="1:39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5"/>
      <c r="AM226" s="2"/>
    </row>
    <row r="227" spans="1:39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5"/>
      <c r="AM227" s="2"/>
    </row>
    <row r="228" spans="1:39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5"/>
      <c r="AM228" s="2"/>
    </row>
    <row r="229" spans="1:39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5"/>
      <c r="AM229" s="2"/>
    </row>
    <row r="230" spans="1:39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5"/>
      <c r="AM230" s="2"/>
    </row>
    <row r="231" spans="1:39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5"/>
      <c r="AM231" s="2"/>
    </row>
    <row r="232" spans="1:39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5"/>
      <c r="AM232" s="2"/>
    </row>
    <row r="233" spans="1:39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5"/>
      <c r="AM233" s="2"/>
    </row>
    <row r="234" spans="1:39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5"/>
      <c r="AM234" s="2"/>
    </row>
    <row r="235" spans="1:39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5"/>
      <c r="AM235" s="2"/>
    </row>
    <row r="236" spans="1:39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5"/>
      <c r="AM236" s="2"/>
    </row>
    <row r="237" spans="1:39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5"/>
      <c r="AM237" s="2"/>
    </row>
    <row r="238" spans="1:39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5"/>
      <c r="AM238" s="2"/>
    </row>
    <row r="239" spans="1:39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5"/>
      <c r="AM239" s="2"/>
    </row>
    <row r="240" spans="1:39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5"/>
      <c r="AM240" s="2"/>
    </row>
    <row r="241" spans="1:39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5"/>
      <c r="AM241" s="2"/>
    </row>
    <row r="242" spans="1:39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5"/>
      <c r="AM242" s="2"/>
    </row>
    <row r="243" spans="1:39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5"/>
      <c r="AM243" s="2"/>
    </row>
    <row r="244" spans="1:39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5"/>
      <c r="AM244" s="2"/>
    </row>
    <row r="245" spans="1:39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5"/>
      <c r="AM245" s="2"/>
    </row>
    <row r="246" spans="1:39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5"/>
      <c r="AM246" s="2"/>
    </row>
    <row r="247" spans="1:39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5"/>
      <c r="AM247" s="2"/>
    </row>
    <row r="248" spans="1:39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5"/>
      <c r="AM248" s="2"/>
    </row>
    <row r="249" spans="1:39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5"/>
      <c r="AM249" s="2"/>
    </row>
    <row r="250" spans="1:39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5"/>
      <c r="AM250" s="2"/>
    </row>
    <row r="251" spans="1:39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5"/>
      <c r="AM251" s="2"/>
    </row>
    <row r="252" spans="1:39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5"/>
      <c r="AM252" s="2"/>
    </row>
    <row r="253" spans="1:39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5"/>
      <c r="AM253" s="2"/>
    </row>
    <row r="254" spans="1:39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5"/>
      <c r="AM254" s="2"/>
    </row>
    <row r="255" spans="1:39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5"/>
      <c r="AM255" s="2"/>
    </row>
    <row r="256" spans="1:39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5"/>
      <c r="AM256" s="2"/>
    </row>
    <row r="257" spans="1:39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5"/>
      <c r="AM257" s="2"/>
    </row>
    <row r="258" spans="1:39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5"/>
      <c r="AM258" s="2"/>
    </row>
    <row r="259" spans="1:39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5"/>
      <c r="AM259" s="2"/>
    </row>
    <row r="260" spans="1:39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5"/>
      <c r="AM260" s="2"/>
    </row>
    <row r="261" spans="1:39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5"/>
      <c r="AM261" s="2"/>
    </row>
    <row r="262" spans="1:39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5"/>
      <c r="AM262" s="2"/>
    </row>
    <row r="263" spans="1:39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5"/>
      <c r="AM263" s="2"/>
    </row>
    <row r="264" spans="1:39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5"/>
      <c r="AM264" s="2"/>
    </row>
    <row r="265" spans="1:39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5"/>
      <c r="AM265" s="2"/>
    </row>
    <row r="266" spans="1:39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5"/>
      <c r="AM266" s="2"/>
    </row>
    <row r="267" spans="1:39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5"/>
      <c r="AM267" s="2"/>
    </row>
    <row r="268" spans="1:39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5"/>
      <c r="AM268" s="2"/>
    </row>
    <row r="269" spans="1:39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5"/>
      <c r="AM269" s="2"/>
    </row>
    <row r="270" spans="1:39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5"/>
      <c r="AM270" s="2"/>
    </row>
    <row r="271" spans="1:39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5"/>
      <c r="AM271" s="2"/>
    </row>
    <row r="272" spans="1:39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5"/>
      <c r="AM272" s="2"/>
    </row>
    <row r="273" spans="1:39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5"/>
      <c r="AM273" s="2"/>
    </row>
    <row r="274" spans="1:39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5"/>
      <c r="AM274" s="2"/>
    </row>
    <row r="275" spans="1:39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5"/>
      <c r="AM275" s="2"/>
    </row>
    <row r="276" spans="1:39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5"/>
      <c r="AM276" s="2"/>
    </row>
    <row r="277" spans="1:39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5"/>
      <c r="AM277" s="2"/>
    </row>
    <row r="278" spans="1:39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5"/>
      <c r="AM278" s="2"/>
    </row>
    <row r="279" spans="1:39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5"/>
      <c r="AM279" s="2"/>
    </row>
    <row r="280" spans="1:39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5"/>
      <c r="AM280" s="2"/>
    </row>
    <row r="281" spans="1:39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5"/>
      <c r="AM281" s="2"/>
    </row>
    <row r="282" spans="1:39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5"/>
      <c r="AM282" s="2"/>
    </row>
    <row r="283" spans="1:39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5"/>
      <c r="AM283" s="2"/>
    </row>
    <row r="284" spans="1:39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5"/>
      <c r="AM284" s="2"/>
    </row>
    <row r="285" spans="1:39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5"/>
      <c r="AM285" s="2"/>
    </row>
    <row r="286" spans="1:39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5"/>
      <c r="AM286" s="2"/>
    </row>
    <row r="287" spans="1:39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5"/>
      <c r="AM287" s="2"/>
    </row>
    <row r="288" spans="1:39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5"/>
      <c r="AM288" s="2"/>
    </row>
    <row r="289" spans="1:39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5"/>
      <c r="AM289" s="2"/>
    </row>
    <row r="290" spans="1:39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5"/>
      <c r="AM290" s="2"/>
    </row>
    <row r="291" spans="1:39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5"/>
      <c r="AM291" s="2"/>
    </row>
    <row r="292" spans="1:39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5"/>
      <c r="AM292" s="2"/>
    </row>
    <row r="293" spans="1:39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5"/>
      <c r="AM293" s="2"/>
    </row>
    <row r="294" spans="1:39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5"/>
      <c r="AM294" s="2"/>
    </row>
    <row r="295" spans="1:39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5"/>
      <c r="AM295" s="2"/>
    </row>
    <row r="296" spans="1:39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5"/>
      <c r="AM296" s="2"/>
    </row>
    <row r="297" spans="1:39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5"/>
      <c r="AM297" s="2"/>
    </row>
    <row r="298" spans="1:39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5"/>
      <c r="AM298" s="2"/>
    </row>
    <row r="299" spans="1:39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5"/>
      <c r="AM299" s="2"/>
    </row>
    <row r="300" spans="1:39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5"/>
      <c r="AM300" s="2"/>
    </row>
    <row r="301" spans="1:39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5"/>
      <c r="AM301" s="2"/>
    </row>
    <row r="302" spans="1:39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5"/>
      <c r="AM302" s="2"/>
    </row>
    <row r="303" spans="1:39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5"/>
      <c r="AM303" s="2"/>
    </row>
    <row r="304" spans="1:39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5"/>
      <c r="AM304" s="2"/>
    </row>
    <row r="305" spans="1:39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5"/>
      <c r="AM305" s="2"/>
    </row>
    <row r="306" spans="1:39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5"/>
      <c r="AM306" s="2"/>
    </row>
    <row r="307" spans="1:39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5"/>
      <c r="AM307" s="2"/>
    </row>
    <row r="308" spans="1:39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5"/>
      <c r="AM308" s="2"/>
    </row>
    <row r="309" spans="1:39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5"/>
      <c r="AM309" s="2"/>
    </row>
    <row r="310" spans="1:39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5"/>
      <c r="AM310" s="2"/>
    </row>
    <row r="311" spans="1:39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5"/>
      <c r="AM311" s="2"/>
    </row>
    <row r="312" spans="1:39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5"/>
      <c r="AM312" s="2"/>
    </row>
    <row r="313" spans="1:39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5"/>
      <c r="AM313" s="2"/>
    </row>
    <row r="314" spans="1:39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5"/>
      <c r="AM314" s="2"/>
    </row>
    <row r="315" spans="1:39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5"/>
      <c r="AM315" s="2"/>
    </row>
    <row r="316" spans="1:39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5"/>
      <c r="AM316" s="2"/>
    </row>
    <row r="317" spans="1:39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5"/>
      <c r="AM317" s="2"/>
    </row>
    <row r="318" spans="1:39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5"/>
      <c r="AM318" s="2"/>
    </row>
    <row r="319" spans="1:39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5"/>
      <c r="AM319" s="2"/>
    </row>
    <row r="320" spans="1:39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5"/>
      <c r="AM320" s="2"/>
    </row>
    <row r="321" spans="1:39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5"/>
      <c r="AM321" s="2"/>
    </row>
    <row r="322" spans="1:39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5"/>
      <c r="AM322" s="2"/>
    </row>
    <row r="323" spans="1:39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5"/>
      <c r="AM323" s="2"/>
    </row>
    <row r="324" spans="1:39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5"/>
      <c r="AM324" s="2"/>
    </row>
    <row r="325" spans="1:39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5"/>
      <c r="AM325" s="2"/>
    </row>
    <row r="326" spans="1:39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5"/>
      <c r="AM326" s="2"/>
    </row>
    <row r="327" spans="1:39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5"/>
      <c r="AM327" s="2"/>
    </row>
    <row r="328" spans="1:39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5"/>
      <c r="AM328" s="2"/>
    </row>
    <row r="329" spans="1:39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5"/>
      <c r="AM329" s="2"/>
    </row>
    <row r="330" spans="1:39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5"/>
      <c r="AM330" s="2"/>
    </row>
    <row r="331" spans="1:39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5"/>
      <c r="AM331" s="2"/>
    </row>
    <row r="332" spans="1:39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5"/>
      <c r="AM332" s="2"/>
    </row>
    <row r="333" spans="1:39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5"/>
      <c r="AM333" s="2"/>
    </row>
    <row r="334" spans="1:39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5"/>
      <c r="AM334" s="2"/>
    </row>
    <row r="335" spans="1:39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5"/>
      <c r="AM335" s="2"/>
    </row>
    <row r="336" spans="1:39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5"/>
      <c r="AM336" s="2"/>
    </row>
    <row r="337" spans="1:39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5"/>
      <c r="AM337" s="2"/>
    </row>
    <row r="338" spans="1:39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5"/>
      <c r="AM338" s="2"/>
    </row>
    <row r="339" spans="1:39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5"/>
      <c r="AM339" s="2"/>
    </row>
    <row r="340" spans="1:39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5"/>
      <c r="AM340" s="2"/>
    </row>
    <row r="341" spans="1:39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5"/>
      <c r="AM341" s="2"/>
    </row>
    <row r="342" spans="1:39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5"/>
      <c r="AM342" s="2"/>
    </row>
    <row r="343" spans="1:39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5"/>
      <c r="AM343" s="2"/>
    </row>
    <row r="344" spans="1:39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5"/>
      <c r="AM344" s="2"/>
    </row>
    <row r="345" spans="1:39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5"/>
      <c r="AM345" s="2"/>
    </row>
    <row r="346" spans="1:39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5"/>
      <c r="AM346" s="2"/>
    </row>
    <row r="347" spans="1:39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5"/>
      <c r="AM347" s="2"/>
    </row>
    <row r="348" spans="1:39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5"/>
      <c r="AM348" s="2"/>
    </row>
    <row r="349" spans="1:39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5"/>
      <c r="AM349" s="2"/>
    </row>
    <row r="350" spans="1:39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5"/>
      <c r="AM350" s="2"/>
    </row>
    <row r="351" spans="1:39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5"/>
      <c r="AM351" s="2"/>
    </row>
    <row r="352" spans="1:39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5"/>
      <c r="AM352" s="2"/>
    </row>
    <row r="353" spans="1:39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5"/>
      <c r="AM353" s="2"/>
    </row>
    <row r="354" spans="1:39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5"/>
      <c r="AM354" s="2"/>
    </row>
    <row r="355" spans="1:39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5"/>
      <c r="AM355" s="2"/>
    </row>
    <row r="356" spans="1:39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5"/>
      <c r="AM356" s="2"/>
    </row>
    <row r="357" spans="1:39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5"/>
      <c r="AM357" s="2"/>
    </row>
    <row r="358" spans="1:39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5"/>
      <c r="AM358" s="2"/>
    </row>
    <row r="359" spans="1:39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5"/>
      <c r="AM359" s="2"/>
    </row>
    <row r="360" spans="1:39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5"/>
      <c r="AM360" s="2"/>
    </row>
    <row r="361" spans="1:39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5"/>
      <c r="AM361" s="2"/>
    </row>
    <row r="362" spans="1:39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5"/>
      <c r="AM362" s="2"/>
    </row>
    <row r="363" spans="1:39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5"/>
      <c r="AM363" s="2"/>
    </row>
    <row r="364" spans="1:39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5"/>
      <c r="AM364" s="2"/>
    </row>
    <row r="365" spans="1:39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5"/>
      <c r="AM365" s="2"/>
    </row>
    <row r="366" spans="1:39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5"/>
      <c r="AM366" s="2"/>
    </row>
    <row r="367" spans="1:39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5"/>
      <c r="AM367" s="2"/>
    </row>
    <row r="368" spans="1:39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5"/>
      <c r="AM368" s="2"/>
    </row>
    <row r="369" spans="1:39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5"/>
      <c r="AM369" s="2"/>
    </row>
    <row r="370" spans="1:39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5"/>
      <c r="AM370" s="2"/>
    </row>
    <row r="371" spans="1:39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5"/>
      <c r="AM371" s="2"/>
    </row>
    <row r="372" spans="1:39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5"/>
      <c r="AM372" s="2"/>
    </row>
    <row r="373" spans="1:39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5"/>
      <c r="AM373" s="2"/>
    </row>
    <row r="374" spans="1:39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5"/>
      <c r="AM374" s="2"/>
    </row>
    <row r="375" spans="1:39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5"/>
      <c r="AM375" s="2"/>
    </row>
    <row r="376" spans="1:39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5"/>
      <c r="AM376" s="2"/>
    </row>
    <row r="377" spans="1:39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5"/>
      <c r="AM377" s="2"/>
    </row>
    <row r="378" spans="1:39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5"/>
      <c r="AM378" s="2"/>
    </row>
    <row r="379" spans="1:39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5"/>
      <c r="AM379" s="2"/>
    </row>
    <row r="380" spans="1:39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5"/>
      <c r="AM380" s="2"/>
    </row>
    <row r="381" spans="1:39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5"/>
      <c r="AM381" s="2"/>
    </row>
    <row r="382" spans="1:39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5"/>
      <c r="AM382" s="2"/>
    </row>
    <row r="383" spans="1:39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5"/>
      <c r="AM383" s="2"/>
    </row>
    <row r="384" spans="1:39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5"/>
      <c r="AM384" s="2"/>
    </row>
    <row r="385" spans="1:39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5"/>
      <c r="AM385" s="2"/>
    </row>
    <row r="386" spans="1:39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5"/>
      <c r="AM386" s="2"/>
    </row>
    <row r="387" spans="1:39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5"/>
      <c r="AM387" s="2"/>
    </row>
    <row r="388" spans="1:39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5"/>
      <c r="AM388" s="2"/>
    </row>
    <row r="389" spans="1:39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5"/>
      <c r="AM389" s="2"/>
    </row>
    <row r="390" spans="1:39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5"/>
      <c r="AM390" s="2"/>
    </row>
    <row r="391" spans="1:39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5"/>
      <c r="AM391" s="2"/>
    </row>
    <row r="392" spans="1:39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5"/>
      <c r="AM392" s="2"/>
    </row>
    <row r="393" spans="1:39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5"/>
      <c r="AM393" s="2"/>
    </row>
    <row r="394" spans="1:39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5"/>
      <c r="AM394" s="2"/>
    </row>
    <row r="395" spans="1:39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5"/>
      <c r="AM395" s="2"/>
    </row>
    <row r="396" spans="1:39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5"/>
      <c r="AM396" s="2"/>
    </row>
    <row r="397" spans="1:39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5"/>
      <c r="AM397" s="2"/>
    </row>
    <row r="398" spans="1:39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5"/>
      <c r="AM398" s="2"/>
    </row>
    <row r="399" spans="1:39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5"/>
      <c r="AM399" s="2"/>
    </row>
    <row r="400" spans="1:39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5"/>
      <c r="AM400" s="2"/>
    </row>
    <row r="401" spans="1:39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5"/>
      <c r="AM401" s="2"/>
    </row>
    <row r="402" spans="1:39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5"/>
      <c r="AM402" s="2"/>
    </row>
    <row r="403" spans="1:39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5"/>
      <c r="AM403" s="2"/>
    </row>
    <row r="404" spans="1:39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5"/>
      <c r="AM404" s="2"/>
    </row>
    <row r="405" spans="1:39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5"/>
      <c r="AM405" s="2"/>
    </row>
    <row r="406" spans="1:39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5"/>
      <c r="AM406" s="2"/>
    </row>
    <row r="407" spans="1:39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5"/>
      <c r="AM407" s="2"/>
    </row>
    <row r="408" spans="1:39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5"/>
      <c r="AM408" s="2"/>
    </row>
    <row r="409" spans="1:39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5"/>
      <c r="AM409" s="2"/>
    </row>
    <row r="410" spans="1:39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5"/>
      <c r="AM410" s="2"/>
    </row>
    <row r="411" spans="1:39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5"/>
      <c r="AM411" s="2"/>
    </row>
    <row r="412" spans="1:39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5"/>
      <c r="AM412" s="2"/>
    </row>
    <row r="413" spans="1:39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5"/>
      <c r="AM413" s="2"/>
    </row>
    <row r="414" spans="1:39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5"/>
      <c r="AM414" s="2"/>
    </row>
    <row r="415" spans="1:39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5"/>
      <c r="AM415" s="2"/>
    </row>
    <row r="416" spans="1:39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5"/>
      <c r="AM416" s="2"/>
    </row>
    <row r="417" spans="1:39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5"/>
      <c r="AM417" s="2"/>
    </row>
    <row r="418" spans="1:39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5"/>
      <c r="AM418" s="2"/>
    </row>
    <row r="419" spans="1:39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5"/>
      <c r="AM419" s="2"/>
    </row>
    <row r="420" spans="1:39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5"/>
      <c r="AM420" s="2"/>
    </row>
    <row r="421" spans="1:39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5"/>
      <c r="AM421" s="2"/>
    </row>
    <row r="422" spans="1:39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5"/>
      <c r="AM422" s="2"/>
    </row>
    <row r="423" spans="1:39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5"/>
      <c r="AM423" s="2"/>
    </row>
    <row r="424" spans="1:39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5"/>
      <c r="AM424" s="2"/>
    </row>
    <row r="425" spans="1:39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5"/>
      <c r="AM425" s="2"/>
    </row>
    <row r="426" spans="1:39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5"/>
      <c r="AM426" s="2"/>
    </row>
    <row r="427" spans="1:39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5"/>
      <c r="AM427" s="2"/>
    </row>
    <row r="428" spans="1:39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5"/>
      <c r="AM428" s="2"/>
    </row>
    <row r="429" spans="1:39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5"/>
      <c r="AM429" s="2"/>
    </row>
    <row r="430" spans="1:39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5"/>
      <c r="AM430" s="2"/>
    </row>
    <row r="431" spans="1:39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5"/>
      <c r="AM431" s="2"/>
    </row>
    <row r="432" spans="1:39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5"/>
      <c r="AM432" s="2"/>
    </row>
    <row r="433" spans="1:39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5"/>
      <c r="AM433" s="2"/>
    </row>
    <row r="434" spans="1:39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5"/>
      <c r="AM434" s="2"/>
    </row>
    <row r="435" spans="1:39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5"/>
      <c r="AM435" s="2"/>
    </row>
    <row r="436" spans="1:39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5"/>
      <c r="AM436" s="2"/>
    </row>
    <row r="437" spans="1:39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5"/>
      <c r="AM437" s="2"/>
    </row>
    <row r="438" spans="1:39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5"/>
      <c r="AM438" s="2"/>
    </row>
    <row r="439" spans="1:39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5"/>
      <c r="AM439" s="2"/>
    </row>
    <row r="440" spans="1:39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5"/>
      <c r="AM440" s="2"/>
    </row>
    <row r="441" spans="1:39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5"/>
      <c r="AM441" s="2"/>
    </row>
    <row r="442" spans="1:39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5"/>
      <c r="AM442" s="2"/>
    </row>
    <row r="443" spans="1:39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5"/>
      <c r="AM443" s="2"/>
    </row>
    <row r="444" spans="1:39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5"/>
      <c r="AM444" s="2"/>
    </row>
    <row r="445" spans="1:39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5"/>
      <c r="AM445" s="2"/>
    </row>
    <row r="446" spans="1:39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5"/>
      <c r="AM446" s="2"/>
    </row>
    <row r="447" spans="1:39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5"/>
      <c r="AM447" s="2"/>
    </row>
    <row r="448" spans="1:39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5"/>
      <c r="AM448" s="2"/>
    </row>
    <row r="449" spans="1:39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5"/>
      <c r="AM449" s="2"/>
    </row>
    <row r="450" spans="1:39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5"/>
      <c r="AM450" s="2"/>
    </row>
    <row r="451" spans="1:39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5"/>
      <c r="AM451" s="2"/>
    </row>
    <row r="452" spans="1:39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5"/>
      <c r="AM452" s="2"/>
    </row>
    <row r="453" spans="1:39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5"/>
      <c r="AM453" s="2"/>
    </row>
    <row r="454" spans="1:39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5"/>
      <c r="AM454" s="2"/>
    </row>
    <row r="455" spans="1:39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5"/>
      <c r="AM455" s="2"/>
    </row>
    <row r="456" spans="1:39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5"/>
      <c r="AM456" s="2"/>
    </row>
    <row r="457" spans="1:39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5"/>
      <c r="AM457" s="2"/>
    </row>
    <row r="458" spans="1:39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5"/>
      <c r="AM458" s="2"/>
    </row>
    <row r="459" spans="1:39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5"/>
      <c r="AM459" s="2"/>
    </row>
    <row r="460" spans="1:39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5"/>
      <c r="AM460" s="2"/>
    </row>
    <row r="461" spans="1:39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5"/>
      <c r="AM461" s="2"/>
    </row>
    <row r="462" spans="1:39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5"/>
      <c r="AM462" s="2"/>
    </row>
    <row r="463" spans="1:39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5"/>
      <c r="AM463" s="2"/>
    </row>
    <row r="464" spans="1:39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5"/>
      <c r="AM464" s="2"/>
    </row>
    <row r="465" spans="1:39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5"/>
      <c r="AM465" s="2"/>
    </row>
    <row r="466" spans="1:39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5"/>
      <c r="AM466" s="2"/>
    </row>
    <row r="467" spans="1:39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5"/>
      <c r="AM467" s="2"/>
    </row>
    <row r="468" spans="1:39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5"/>
      <c r="AM468" s="2"/>
    </row>
    <row r="469" spans="1:39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5"/>
      <c r="AM469" s="2"/>
    </row>
    <row r="470" spans="1:39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5"/>
      <c r="AM470" s="2"/>
    </row>
    <row r="471" spans="1:39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5"/>
      <c r="AM471" s="2"/>
    </row>
    <row r="472" spans="1:39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5"/>
      <c r="AM472" s="2"/>
    </row>
    <row r="473" spans="1:39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5"/>
      <c r="AM473" s="2"/>
    </row>
    <row r="474" spans="1:39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5"/>
      <c r="AM474" s="2"/>
    </row>
    <row r="475" spans="1:39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5"/>
      <c r="AM475" s="2"/>
    </row>
    <row r="476" spans="1:39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5"/>
      <c r="AM476" s="2"/>
    </row>
    <row r="477" spans="1:39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5"/>
      <c r="AM477" s="2"/>
    </row>
    <row r="478" spans="1:39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5"/>
      <c r="AM478" s="2"/>
    </row>
    <row r="479" spans="1:39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5"/>
      <c r="AM479" s="2"/>
    </row>
    <row r="480" spans="1:39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5"/>
      <c r="AM480" s="2"/>
    </row>
    <row r="481" spans="1:39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5"/>
      <c r="AM481" s="2"/>
    </row>
    <row r="482" spans="1:39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5"/>
      <c r="AM482" s="2"/>
    </row>
    <row r="483" spans="1:39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5"/>
      <c r="AM483" s="2"/>
    </row>
    <row r="484" spans="1:39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5"/>
      <c r="AM484" s="2"/>
    </row>
    <row r="485" spans="1:39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5"/>
      <c r="AM485" s="2"/>
    </row>
    <row r="486" spans="1:39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5"/>
      <c r="AM486" s="2"/>
    </row>
    <row r="487" spans="1:39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5"/>
      <c r="AM487" s="2"/>
    </row>
    <row r="488" spans="1:39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5"/>
      <c r="AM488" s="2"/>
    </row>
    <row r="489" spans="1:39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5"/>
      <c r="AM489" s="2"/>
    </row>
    <row r="490" spans="1:39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5"/>
      <c r="AM490" s="2"/>
    </row>
    <row r="491" spans="1:39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5"/>
      <c r="AM491" s="2"/>
    </row>
    <row r="492" spans="1:39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5"/>
      <c r="AM492" s="2"/>
    </row>
    <row r="493" spans="1:39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5"/>
      <c r="AM493" s="2"/>
    </row>
    <row r="494" spans="1:39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5"/>
      <c r="AM494" s="2"/>
    </row>
    <row r="495" spans="1:39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5"/>
      <c r="AM495" s="2"/>
    </row>
    <row r="496" spans="1:39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5"/>
      <c r="AM496" s="2"/>
    </row>
    <row r="497" spans="1:39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5"/>
      <c r="AM497" s="2"/>
    </row>
    <row r="498" spans="1:39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5"/>
      <c r="AM498" s="2"/>
    </row>
    <row r="499" spans="1:39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5"/>
      <c r="AM499" s="2"/>
    </row>
    <row r="500" spans="1:39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5"/>
      <c r="AM500" s="2"/>
    </row>
    <row r="501" spans="1:39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5"/>
      <c r="AM501" s="2"/>
    </row>
    <row r="502" spans="1:39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5"/>
      <c r="AM502" s="2"/>
    </row>
    <row r="503" spans="1:39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5"/>
      <c r="AM503" s="2"/>
    </row>
    <row r="504" spans="1:39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5"/>
      <c r="AM504" s="2"/>
    </row>
    <row r="505" spans="1:39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5"/>
      <c r="AM505" s="2"/>
    </row>
    <row r="506" spans="1:39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5"/>
      <c r="AM506" s="2"/>
    </row>
    <row r="507" spans="1:39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5"/>
      <c r="AM507" s="2"/>
    </row>
    <row r="508" spans="1:39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5"/>
      <c r="AM508" s="2"/>
    </row>
    <row r="509" spans="1:39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5"/>
      <c r="AM509" s="2"/>
    </row>
    <row r="510" spans="1:39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5"/>
      <c r="AM510" s="2"/>
    </row>
    <row r="511" spans="1:39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5"/>
      <c r="AM511" s="2"/>
    </row>
    <row r="512" spans="1:39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5"/>
      <c r="AM512" s="2"/>
    </row>
    <row r="513" spans="1:39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5"/>
      <c r="AM513" s="2"/>
    </row>
    <row r="514" spans="1:39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5"/>
      <c r="AM514" s="2"/>
    </row>
    <row r="515" spans="1:39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5"/>
      <c r="AM515" s="2"/>
    </row>
    <row r="516" spans="1:39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5"/>
      <c r="AM516" s="2"/>
    </row>
    <row r="517" spans="1:39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5"/>
      <c r="AM517" s="2"/>
    </row>
    <row r="518" spans="1:39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5"/>
      <c r="AM518" s="2"/>
    </row>
    <row r="519" spans="1:39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5"/>
      <c r="AM519" s="2"/>
    </row>
    <row r="520" spans="1:39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5"/>
      <c r="AM520" s="2"/>
    </row>
    <row r="521" spans="1:39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5"/>
      <c r="AM521" s="2"/>
    </row>
    <row r="522" spans="1:39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5"/>
      <c r="AM522" s="2"/>
    </row>
    <row r="523" spans="1:39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5"/>
      <c r="AM523" s="2"/>
    </row>
    <row r="524" spans="1:39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5"/>
      <c r="AM524" s="2"/>
    </row>
    <row r="525" spans="1:39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5"/>
      <c r="AM525" s="2"/>
    </row>
    <row r="526" spans="1:39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5"/>
      <c r="AM526" s="2"/>
    </row>
    <row r="527" spans="1:39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5"/>
      <c r="AM527" s="2"/>
    </row>
    <row r="528" spans="1:39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5"/>
      <c r="AM528" s="2"/>
    </row>
    <row r="529" spans="1:39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5"/>
      <c r="AM529" s="2"/>
    </row>
    <row r="530" spans="1:39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5"/>
      <c r="AM530" s="2"/>
    </row>
    <row r="531" spans="1:39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5"/>
      <c r="AM531" s="2"/>
    </row>
    <row r="532" spans="1:39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5"/>
      <c r="AM532" s="2"/>
    </row>
    <row r="533" spans="1:39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5"/>
      <c r="AM533" s="2"/>
    </row>
    <row r="534" spans="1:39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5"/>
      <c r="AM534" s="2"/>
    </row>
    <row r="535" spans="1:39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5"/>
      <c r="AM535" s="2"/>
    </row>
    <row r="536" spans="1:39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5"/>
      <c r="AM536" s="2"/>
    </row>
    <row r="537" spans="1:39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5"/>
      <c r="AM537" s="2"/>
    </row>
    <row r="538" spans="1:39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5"/>
      <c r="AM538" s="2"/>
    </row>
    <row r="539" spans="1:39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5"/>
      <c r="AM539" s="2"/>
    </row>
    <row r="540" spans="1:39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5"/>
      <c r="AM540" s="2"/>
    </row>
    <row r="541" spans="1:39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5"/>
      <c r="AM541" s="2"/>
    </row>
    <row r="542" spans="1:39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5"/>
      <c r="AM542" s="2"/>
    </row>
    <row r="543" spans="1:39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5"/>
      <c r="AM543" s="2"/>
    </row>
    <row r="544" spans="1:39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5"/>
      <c r="AM544" s="2"/>
    </row>
    <row r="545" spans="1:39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5"/>
      <c r="AM545" s="2"/>
    </row>
    <row r="546" spans="1:39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5"/>
      <c r="AM546" s="2"/>
    </row>
    <row r="547" spans="1:39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5"/>
      <c r="AM547" s="2"/>
    </row>
    <row r="548" spans="1:39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5"/>
      <c r="AM548" s="2"/>
    </row>
    <row r="549" spans="1:39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5"/>
      <c r="AM549" s="2"/>
    </row>
    <row r="550" spans="1:39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5"/>
      <c r="AM550" s="2"/>
    </row>
    <row r="551" spans="1:39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5"/>
      <c r="AM551" s="2"/>
    </row>
    <row r="552" spans="1:39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5"/>
      <c r="AM552" s="2"/>
    </row>
    <row r="553" spans="1:39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5"/>
      <c r="AM553" s="2"/>
    </row>
    <row r="554" spans="1:39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5"/>
      <c r="AM554" s="2"/>
    </row>
    <row r="555" spans="1:39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5"/>
      <c r="AM555" s="2"/>
    </row>
    <row r="556" spans="1:39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5"/>
      <c r="AM556" s="2"/>
    </row>
    <row r="557" spans="1:39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5"/>
      <c r="AM557" s="2"/>
    </row>
    <row r="558" spans="1:39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5"/>
      <c r="AM558" s="2"/>
    </row>
    <row r="559" spans="1:39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5"/>
      <c r="AM559" s="2"/>
    </row>
    <row r="560" spans="1:39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5"/>
      <c r="AM560" s="2"/>
    </row>
    <row r="561" spans="1:39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5"/>
      <c r="AM561" s="2"/>
    </row>
    <row r="562" spans="1:39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5"/>
      <c r="AM562" s="2"/>
    </row>
    <row r="563" spans="1:39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5"/>
      <c r="AM563" s="2"/>
    </row>
    <row r="564" spans="1:39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5"/>
      <c r="AM564" s="2"/>
    </row>
    <row r="565" spans="1:39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5"/>
      <c r="AM565" s="2"/>
    </row>
    <row r="566" spans="1:39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5"/>
      <c r="AM566" s="2"/>
    </row>
    <row r="567" spans="1:39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5"/>
      <c r="AM567" s="2"/>
    </row>
    <row r="568" spans="1:39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5"/>
      <c r="AM568" s="2"/>
    </row>
    <row r="569" spans="1:39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5"/>
      <c r="AM569" s="2"/>
    </row>
    <row r="570" spans="1:39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5"/>
      <c r="AM570" s="2"/>
    </row>
    <row r="571" spans="1:39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5"/>
      <c r="AM571" s="2"/>
    </row>
    <row r="572" spans="1:39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5"/>
      <c r="AM572" s="2"/>
    </row>
    <row r="573" spans="1:39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5"/>
      <c r="AM573" s="2"/>
    </row>
    <row r="574" spans="1:39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5"/>
      <c r="AM574" s="2"/>
    </row>
    <row r="575" spans="1:39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5"/>
      <c r="AM575" s="2"/>
    </row>
    <row r="576" spans="1:39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5"/>
      <c r="AM576" s="2"/>
    </row>
    <row r="577" spans="1:39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5"/>
      <c r="AM577" s="2"/>
    </row>
    <row r="578" spans="1:39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5"/>
      <c r="AM578" s="2"/>
    </row>
    <row r="579" spans="1:39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5"/>
      <c r="AM579" s="2"/>
    </row>
    <row r="580" spans="1:39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5"/>
      <c r="AM580" s="2"/>
    </row>
    <row r="581" spans="1:39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5"/>
      <c r="AM581" s="2"/>
    </row>
    <row r="582" spans="1:39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5"/>
      <c r="AM582" s="2"/>
    </row>
    <row r="583" spans="1:39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5"/>
      <c r="AM583" s="2"/>
    </row>
    <row r="584" spans="1:39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5"/>
      <c r="AM584" s="2"/>
    </row>
    <row r="585" spans="1:39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5"/>
      <c r="AM585" s="2"/>
    </row>
    <row r="586" spans="1:39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5"/>
      <c r="AM586" s="2"/>
    </row>
    <row r="587" spans="1:39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5"/>
      <c r="AM587" s="2"/>
    </row>
    <row r="588" spans="1:39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5"/>
      <c r="AM588" s="2"/>
    </row>
    <row r="589" spans="1:39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5"/>
      <c r="AM589" s="2"/>
    </row>
    <row r="590" spans="1:39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5"/>
      <c r="AM590" s="2"/>
    </row>
    <row r="591" spans="1:39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5"/>
      <c r="AM591" s="2"/>
    </row>
    <row r="592" spans="1:39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5"/>
      <c r="AM592" s="2"/>
    </row>
    <row r="593" spans="1:39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5"/>
      <c r="AM593" s="2"/>
    </row>
    <row r="594" spans="1:39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5"/>
      <c r="AM594" s="2"/>
    </row>
    <row r="595" spans="1:39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5"/>
      <c r="AM595" s="2"/>
    </row>
    <row r="596" spans="1:39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5"/>
      <c r="AM596" s="2"/>
    </row>
    <row r="597" spans="1:39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5"/>
      <c r="AM597" s="2"/>
    </row>
    <row r="598" spans="1:39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5"/>
      <c r="AM598" s="2"/>
    </row>
    <row r="599" spans="1:39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5"/>
      <c r="AM599" s="2"/>
    </row>
    <row r="600" spans="1:39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5"/>
      <c r="AM600" s="2"/>
    </row>
    <row r="601" spans="1:39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5"/>
      <c r="AM601" s="2"/>
    </row>
    <row r="602" spans="1:39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5"/>
      <c r="AM602" s="2"/>
    </row>
    <row r="603" spans="1:39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5"/>
      <c r="AM603" s="2"/>
    </row>
    <row r="604" spans="1:39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5"/>
      <c r="AM604" s="2"/>
    </row>
    <row r="605" spans="1:39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5"/>
      <c r="AM605" s="2"/>
    </row>
    <row r="606" spans="1:39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5"/>
      <c r="AM606" s="2"/>
    </row>
    <row r="607" spans="1:39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5"/>
      <c r="AM607" s="2"/>
    </row>
    <row r="608" spans="1:39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5"/>
      <c r="AM608" s="2"/>
    </row>
    <row r="609" spans="1:39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5"/>
      <c r="AM609" s="2"/>
    </row>
    <row r="610" spans="1:39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5"/>
      <c r="AM610" s="2"/>
    </row>
    <row r="611" spans="1:39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5"/>
      <c r="AM611" s="2"/>
    </row>
    <row r="612" spans="1:39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5"/>
      <c r="AM612" s="2"/>
    </row>
    <row r="613" spans="1:39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5"/>
      <c r="AM613" s="2"/>
    </row>
    <row r="614" spans="1:39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5"/>
      <c r="AM614" s="2"/>
    </row>
    <row r="615" spans="1:39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5"/>
      <c r="AM615" s="2"/>
    </row>
    <row r="616" spans="1:39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5"/>
      <c r="AM616" s="2"/>
    </row>
    <row r="617" spans="1:39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5"/>
      <c r="AM617" s="2"/>
    </row>
    <row r="618" spans="1:39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5"/>
      <c r="AM618" s="2"/>
    </row>
    <row r="619" spans="1:39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5"/>
      <c r="AM619" s="2"/>
    </row>
    <row r="620" spans="1:39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5"/>
      <c r="AM620" s="2"/>
    </row>
    <row r="621" spans="1:39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5"/>
      <c r="AM621" s="2"/>
    </row>
    <row r="622" spans="1:39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5"/>
      <c r="AM622" s="2"/>
    </row>
    <row r="623" spans="1:39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5"/>
      <c r="AM623" s="2"/>
    </row>
    <row r="624" spans="1:39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5"/>
      <c r="AM624" s="2"/>
    </row>
    <row r="625" spans="1:39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5"/>
      <c r="AM625" s="2"/>
    </row>
    <row r="626" spans="1:39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5"/>
      <c r="AM626" s="2"/>
    </row>
    <row r="627" spans="1:39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5"/>
      <c r="AM627" s="2"/>
    </row>
    <row r="628" spans="1:39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5"/>
      <c r="AM628" s="2"/>
    </row>
    <row r="629" spans="1:39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5"/>
      <c r="AM629" s="2"/>
    </row>
    <row r="630" spans="1:39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5"/>
      <c r="AM630" s="2"/>
    </row>
    <row r="631" spans="1:39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5"/>
      <c r="AM631" s="2"/>
    </row>
    <row r="632" spans="1:39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5"/>
      <c r="AM632" s="2"/>
    </row>
    <row r="633" spans="1:39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5"/>
      <c r="AM633" s="2"/>
    </row>
    <row r="634" spans="1:39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5"/>
      <c r="AM634" s="2"/>
    </row>
    <row r="635" spans="1:39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5"/>
      <c r="AM635" s="2"/>
    </row>
    <row r="636" spans="1:39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5"/>
      <c r="AM636" s="2"/>
    </row>
    <row r="637" spans="1:39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5"/>
      <c r="AM637" s="2"/>
    </row>
    <row r="638" spans="1:39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5"/>
      <c r="AM638" s="2"/>
    </row>
    <row r="639" spans="1:39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5"/>
      <c r="AM639" s="2"/>
    </row>
    <row r="640" spans="1:39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5"/>
      <c r="AM640" s="2"/>
    </row>
    <row r="641" spans="1:39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5"/>
      <c r="AM641" s="2"/>
    </row>
    <row r="642" spans="1:39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5"/>
      <c r="AM642" s="2"/>
    </row>
    <row r="643" spans="1:39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5"/>
      <c r="AM643" s="2"/>
    </row>
    <row r="644" spans="1:39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5"/>
      <c r="AM644" s="2"/>
    </row>
    <row r="645" spans="1:39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5"/>
      <c r="AM645" s="2"/>
    </row>
    <row r="646" spans="1:39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5"/>
      <c r="AM646" s="2"/>
    </row>
    <row r="647" spans="1:39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5"/>
      <c r="AM647" s="2"/>
    </row>
    <row r="648" spans="1:39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5"/>
      <c r="AM648" s="2"/>
    </row>
    <row r="649" spans="1:39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5"/>
      <c r="AM649" s="2"/>
    </row>
    <row r="650" spans="1:39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5"/>
      <c r="AM650" s="2"/>
    </row>
    <row r="651" spans="1:39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5"/>
      <c r="AM651" s="2"/>
    </row>
    <row r="652" spans="1:39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5"/>
      <c r="AM652" s="2"/>
    </row>
    <row r="653" spans="1:39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5"/>
      <c r="AM653" s="2"/>
    </row>
    <row r="654" spans="1:39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5"/>
      <c r="AM654" s="2"/>
    </row>
    <row r="655" spans="1:39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5"/>
      <c r="AM655" s="2"/>
    </row>
    <row r="656" spans="1:39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5"/>
      <c r="AM656" s="2"/>
    </row>
    <row r="657" spans="1:39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5"/>
      <c r="AM657" s="2"/>
    </row>
    <row r="658" spans="1:39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5"/>
      <c r="AM658" s="2"/>
    </row>
    <row r="659" spans="1:39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5"/>
      <c r="AM659" s="2"/>
    </row>
    <row r="660" spans="1:39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5"/>
      <c r="AM660" s="2"/>
    </row>
    <row r="661" spans="1:39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5"/>
      <c r="AM661" s="2"/>
    </row>
    <row r="662" spans="1:39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5"/>
      <c r="AM662" s="2"/>
    </row>
    <row r="663" spans="1:39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5"/>
      <c r="AM663" s="2"/>
    </row>
    <row r="664" spans="1:39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5"/>
      <c r="AM664" s="2"/>
    </row>
    <row r="665" spans="1:39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5"/>
      <c r="AM665" s="2"/>
    </row>
    <row r="666" spans="1:39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5"/>
      <c r="AM666" s="2"/>
    </row>
    <row r="667" spans="1:39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5"/>
      <c r="AM667" s="2"/>
    </row>
    <row r="668" spans="1:39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5"/>
      <c r="AM668" s="2"/>
    </row>
    <row r="669" spans="1:39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5"/>
      <c r="AM669" s="2"/>
    </row>
    <row r="670" spans="1:39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5"/>
      <c r="AM670" s="2"/>
    </row>
    <row r="671" spans="1:39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5"/>
      <c r="AM671" s="2"/>
    </row>
    <row r="672" spans="1:39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5"/>
      <c r="AM672" s="2"/>
    </row>
    <row r="673" spans="1:39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5"/>
      <c r="AM673" s="2"/>
    </row>
    <row r="674" spans="1:39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5"/>
      <c r="AM674" s="2"/>
    </row>
    <row r="675" spans="1:39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5"/>
      <c r="AM675" s="2"/>
    </row>
    <row r="676" spans="1:39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5"/>
      <c r="AM676" s="2"/>
    </row>
    <row r="677" spans="1:39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5"/>
      <c r="AM677" s="2"/>
    </row>
    <row r="678" spans="1:39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5"/>
      <c r="AM678" s="2"/>
    </row>
    <row r="679" spans="1:39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5"/>
      <c r="AM679" s="2"/>
    </row>
    <row r="680" spans="1:39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5"/>
      <c r="AM680" s="2"/>
    </row>
    <row r="681" spans="1:39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5"/>
      <c r="AM681" s="2"/>
    </row>
    <row r="682" spans="1:39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5"/>
      <c r="AM682" s="2"/>
    </row>
    <row r="683" spans="1:39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5"/>
      <c r="AM683" s="2"/>
    </row>
    <row r="684" spans="1:39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5"/>
      <c r="AM684" s="2"/>
    </row>
    <row r="685" spans="1:39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5"/>
      <c r="AM685" s="2"/>
    </row>
    <row r="686" spans="1:39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5"/>
      <c r="AM686" s="2"/>
    </row>
    <row r="687" spans="1:39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5"/>
      <c r="AM687" s="2"/>
    </row>
    <row r="688" spans="1:39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5"/>
      <c r="AM688" s="2"/>
    </row>
    <row r="689" spans="1:39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5"/>
      <c r="AM689" s="2"/>
    </row>
    <row r="690" spans="1:39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5"/>
      <c r="AM690" s="2"/>
    </row>
    <row r="691" spans="1:39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5"/>
      <c r="AM691" s="2"/>
    </row>
    <row r="692" spans="1:39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5"/>
      <c r="AM692" s="2"/>
    </row>
    <row r="693" spans="1:39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5"/>
      <c r="AM693" s="2"/>
    </row>
    <row r="694" spans="1:39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5"/>
      <c r="AM694" s="2"/>
    </row>
    <row r="695" spans="1:39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5"/>
      <c r="AM695" s="2"/>
    </row>
    <row r="696" spans="1:39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5"/>
      <c r="AM696" s="2"/>
    </row>
    <row r="697" spans="1:39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5"/>
      <c r="AM697" s="2"/>
    </row>
    <row r="698" spans="1:39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5"/>
      <c r="AM698" s="2"/>
    </row>
    <row r="699" spans="1:39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5"/>
      <c r="AM699" s="2"/>
    </row>
    <row r="700" spans="1:39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5"/>
      <c r="AM700" s="2"/>
    </row>
    <row r="701" spans="1:39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5"/>
      <c r="AM701" s="2"/>
    </row>
    <row r="702" spans="1:39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5"/>
      <c r="AM702" s="2"/>
    </row>
    <row r="703" spans="1:39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5"/>
      <c r="AM703" s="2"/>
    </row>
    <row r="704" spans="1:39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5"/>
      <c r="AM704" s="2"/>
    </row>
    <row r="705" spans="1:39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5"/>
      <c r="AM705" s="2"/>
    </row>
    <row r="706" spans="1:39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5"/>
      <c r="AM706" s="2"/>
    </row>
    <row r="707" spans="1:39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5"/>
      <c r="AM707" s="2"/>
    </row>
    <row r="708" spans="1:39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5"/>
      <c r="AM708" s="2"/>
    </row>
    <row r="709" spans="1:39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5"/>
      <c r="AM709" s="2"/>
    </row>
    <row r="710" spans="1:39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5"/>
      <c r="AM710" s="2"/>
    </row>
    <row r="711" spans="1:39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5"/>
      <c r="AM711" s="2"/>
    </row>
    <row r="712" spans="1:39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5"/>
      <c r="AM712" s="2"/>
    </row>
    <row r="713" spans="1:39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5"/>
      <c r="AM713" s="2"/>
    </row>
    <row r="714" spans="1:39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5"/>
      <c r="AM714" s="2"/>
    </row>
    <row r="715" spans="1:39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5"/>
      <c r="AM715" s="2"/>
    </row>
    <row r="716" spans="1:39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5"/>
      <c r="AM716" s="2"/>
    </row>
    <row r="717" spans="1:39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5"/>
      <c r="AM717" s="2"/>
    </row>
    <row r="718" spans="1:39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5"/>
      <c r="AM718" s="2"/>
    </row>
    <row r="719" spans="1:39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5"/>
      <c r="AM719" s="2"/>
    </row>
    <row r="720" spans="1:39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5"/>
      <c r="AM720" s="2"/>
    </row>
    <row r="721" spans="1:39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5"/>
      <c r="AM721" s="2"/>
    </row>
    <row r="722" spans="1:39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5"/>
      <c r="AM722" s="2"/>
    </row>
    <row r="723" spans="1:39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5"/>
      <c r="AM723" s="2"/>
    </row>
    <row r="724" spans="1:39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5"/>
      <c r="AM724" s="2"/>
    </row>
    <row r="725" spans="1:39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5"/>
      <c r="AM725" s="2"/>
    </row>
    <row r="726" spans="1:39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5"/>
      <c r="AM726" s="2"/>
    </row>
    <row r="727" spans="1:39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5"/>
      <c r="AM727" s="2"/>
    </row>
    <row r="728" spans="1:39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5"/>
      <c r="AM728" s="2"/>
    </row>
    <row r="729" spans="1:39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5"/>
      <c r="AM729" s="2"/>
    </row>
    <row r="730" spans="1:39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5"/>
      <c r="AM730" s="2"/>
    </row>
    <row r="731" spans="1:39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5"/>
      <c r="AM731" s="2"/>
    </row>
    <row r="732" spans="1:39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5"/>
      <c r="AM732" s="2"/>
    </row>
    <row r="733" spans="1:39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5"/>
      <c r="AM733" s="2"/>
    </row>
    <row r="734" spans="1:39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5"/>
      <c r="AM734" s="2"/>
    </row>
    <row r="735" spans="1:39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5"/>
      <c r="AM735" s="2"/>
    </row>
    <row r="736" spans="1:39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5"/>
      <c r="AM736" s="2"/>
    </row>
    <row r="737" spans="1:39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5"/>
      <c r="AM737" s="2"/>
    </row>
    <row r="738" spans="1:39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5"/>
      <c r="AM738" s="2"/>
    </row>
    <row r="739" spans="1:39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5"/>
      <c r="AM739" s="2"/>
    </row>
    <row r="740" spans="1:39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5"/>
      <c r="AM740" s="2"/>
    </row>
    <row r="741" spans="1:39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5"/>
      <c r="AM741" s="2"/>
    </row>
    <row r="742" spans="1:39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5"/>
      <c r="AM742" s="2"/>
    </row>
    <row r="743" spans="1:39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5"/>
      <c r="AM743" s="2"/>
    </row>
    <row r="744" spans="1:39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5"/>
      <c r="AM744" s="2"/>
    </row>
    <row r="745" spans="1:39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5"/>
      <c r="AM745" s="2"/>
    </row>
    <row r="746" spans="1:39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5"/>
      <c r="AM746" s="2"/>
    </row>
    <row r="747" spans="1:39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5"/>
      <c r="AM747" s="2"/>
    </row>
    <row r="748" spans="1:39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5"/>
      <c r="AM748" s="2"/>
    </row>
    <row r="749" spans="1:39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5"/>
      <c r="AM749" s="2"/>
    </row>
    <row r="750" spans="1:39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5"/>
      <c r="AM750" s="2"/>
    </row>
    <row r="751" spans="1:39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5"/>
      <c r="AM751" s="2"/>
    </row>
    <row r="752" spans="1:39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5"/>
      <c r="AM752" s="2"/>
    </row>
    <row r="753" spans="1:39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5"/>
      <c r="AM753" s="2"/>
    </row>
    <row r="754" spans="1:39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5"/>
      <c r="AM754" s="2"/>
    </row>
    <row r="755" spans="1:39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5"/>
      <c r="AM755" s="2"/>
    </row>
    <row r="756" spans="1:39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5"/>
      <c r="AM756" s="2"/>
    </row>
    <row r="757" spans="1:39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5"/>
      <c r="AM757" s="2"/>
    </row>
    <row r="758" spans="1:39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5"/>
      <c r="AM758" s="2"/>
    </row>
    <row r="759" spans="1:39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5"/>
      <c r="AM759" s="2"/>
    </row>
    <row r="760" spans="1:39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5"/>
      <c r="AM760" s="2"/>
    </row>
    <row r="761" spans="1:39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5"/>
      <c r="AM761" s="2"/>
    </row>
    <row r="762" spans="1:39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5"/>
      <c r="AM762" s="2"/>
    </row>
    <row r="763" spans="1:39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5"/>
      <c r="AM763" s="2"/>
    </row>
    <row r="764" spans="1:39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5"/>
      <c r="AM764" s="2"/>
    </row>
    <row r="765" spans="1:39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5"/>
      <c r="AM765" s="2"/>
    </row>
    <row r="766" spans="1:39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5"/>
      <c r="AM766" s="2"/>
    </row>
    <row r="767" spans="1:39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5"/>
      <c r="AM767" s="2"/>
    </row>
    <row r="768" spans="1:39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5"/>
      <c r="AM768" s="2"/>
    </row>
    <row r="769" spans="1:39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5"/>
      <c r="AM769" s="2"/>
    </row>
    <row r="770" spans="1:39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5"/>
      <c r="AM770" s="2"/>
    </row>
    <row r="771" spans="1:39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5"/>
      <c r="AM771" s="2"/>
    </row>
    <row r="772" spans="1:39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5"/>
      <c r="AM772" s="2"/>
    </row>
    <row r="773" spans="1:39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5"/>
      <c r="AM773" s="2"/>
    </row>
    <row r="774" spans="1:39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5"/>
      <c r="AM774" s="2"/>
    </row>
    <row r="775" spans="1:39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5"/>
      <c r="AM775" s="2"/>
    </row>
    <row r="776" spans="1:39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5"/>
      <c r="AM776" s="2"/>
    </row>
    <row r="777" spans="1:39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5"/>
      <c r="AM777" s="2"/>
    </row>
    <row r="778" spans="1:39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5"/>
      <c r="AM778" s="2"/>
    </row>
    <row r="779" spans="1:39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5"/>
      <c r="AM779" s="2"/>
    </row>
    <row r="780" spans="1:39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5"/>
      <c r="AM780" s="2"/>
    </row>
    <row r="781" spans="1:39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5"/>
      <c r="AM781" s="2"/>
    </row>
    <row r="782" spans="1:39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5"/>
      <c r="AM782" s="2"/>
    </row>
    <row r="783" spans="1:39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5"/>
      <c r="AM783" s="2"/>
    </row>
    <row r="784" spans="1:39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5"/>
      <c r="AM784" s="2"/>
    </row>
    <row r="785" spans="1:39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5"/>
      <c r="AM785" s="2"/>
    </row>
    <row r="786" spans="1:39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5"/>
      <c r="AM786" s="2"/>
    </row>
    <row r="787" spans="1:39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5"/>
      <c r="AM787" s="2"/>
    </row>
    <row r="788" spans="1:39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5"/>
      <c r="AM788" s="2"/>
    </row>
    <row r="789" spans="1:39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5"/>
      <c r="AM789" s="2"/>
    </row>
    <row r="790" spans="1:39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5"/>
      <c r="AM790" s="2"/>
    </row>
    <row r="791" spans="1:39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5"/>
      <c r="AM791" s="2"/>
    </row>
    <row r="792" spans="1:39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5"/>
      <c r="AM792" s="2"/>
    </row>
    <row r="793" spans="1:39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5"/>
      <c r="AM793" s="2"/>
    </row>
    <row r="794" spans="1:39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5"/>
      <c r="AM794" s="2"/>
    </row>
    <row r="795" spans="1:39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5"/>
      <c r="AM795" s="2"/>
    </row>
    <row r="796" spans="1:39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5"/>
      <c r="AM796" s="2"/>
    </row>
    <row r="797" spans="1:39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5"/>
      <c r="AM797" s="2"/>
    </row>
    <row r="798" spans="1:39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5"/>
      <c r="AM798" s="2"/>
    </row>
    <row r="799" spans="1:39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5"/>
      <c r="AM799" s="2"/>
    </row>
    <row r="800" spans="1:39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5"/>
      <c r="AM800" s="2"/>
    </row>
    <row r="801" spans="1:39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5"/>
      <c r="AM801" s="2"/>
    </row>
    <row r="802" spans="1:39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5"/>
      <c r="AM802" s="2"/>
    </row>
    <row r="803" spans="1:39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5"/>
      <c r="AM803" s="2"/>
    </row>
    <row r="804" spans="1:39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5"/>
      <c r="AM804" s="2"/>
    </row>
    <row r="805" spans="1:39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5"/>
      <c r="AM805" s="2"/>
    </row>
    <row r="806" spans="1:39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5"/>
      <c r="AM806" s="2"/>
    </row>
    <row r="807" spans="1:39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5"/>
      <c r="AM807" s="2"/>
    </row>
    <row r="808" spans="1:39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5"/>
      <c r="AM808" s="2"/>
    </row>
    <row r="809" spans="1:39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5"/>
      <c r="AM809" s="2"/>
    </row>
    <row r="810" spans="1:39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5"/>
      <c r="AM810" s="2"/>
    </row>
    <row r="811" spans="1:39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5"/>
      <c r="AM811" s="2"/>
    </row>
    <row r="812" spans="1:39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5"/>
      <c r="AM812" s="2"/>
    </row>
    <row r="813" spans="1:39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5"/>
      <c r="AM813" s="2"/>
    </row>
    <row r="814" spans="1:39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5"/>
      <c r="AM814" s="2"/>
    </row>
    <row r="815" spans="1:39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5"/>
      <c r="AM815" s="2"/>
    </row>
    <row r="816" spans="1:39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5"/>
      <c r="AM816" s="2"/>
    </row>
    <row r="817" spans="1:39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5"/>
      <c r="AM817" s="2"/>
    </row>
    <row r="818" spans="1:39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5"/>
      <c r="AM818" s="2"/>
    </row>
    <row r="819" spans="1:39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5"/>
      <c r="AM819" s="2"/>
    </row>
    <row r="820" spans="1:39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5"/>
      <c r="AM820" s="2"/>
    </row>
    <row r="821" spans="1:39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5"/>
      <c r="AM821" s="2"/>
    </row>
    <row r="822" spans="1:39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5"/>
      <c r="AM822" s="2"/>
    </row>
    <row r="823" spans="1:39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5"/>
      <c r="AM823" s="2"/>
    </row>
    <row r="824" spans="1:39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5"/>
      <c r="AM824" s="2"/>
    </row>
    <row r="825" spans="1:39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5"/>
      <c r="AM825" s="2"/>
    </row>
    <row r="826" spans="1:39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5"/>
      <c r="AM826" s="2"/>
    </row>
    <row r="827" spans="1:39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5"/>
      <c r="AM827" s="2"/>
    </row>
    <row r="828" spans="1:39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5"/>
      <c r="AM828" s="2"/>
    </row>
    <row r="829" spans="1:39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5"/>
      <c r="AM829" s="2"/>
    </row>
    <row r="830" spans="1:39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5"/>
      <c r="AM830" s="2"/>
    </row>
    <row r="831" spans="1:39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5"/>
      <c r="AM831" s="2"/>
    </row>
    <row r="832" spans="1:39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5"/>
      <c r="AM832" s="2"/>
    </row>
    <row r="833" spans="1:39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5"/>
      <c r="AM833" s="2"/>
    </row>
    <row r="834" spans="1:39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5"/>
      <c r="AM834" s="2"/>
    </row>
    <row r="835" spans="1:39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5"/>
      <c r="AM835" s="2"/>
    </row>
    <row r="836" spans="1:39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5"/>
      <c r="AM836" s="2"/>
    </row>
    <row r="837" spans="1:39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5"/>
      <c r="AM837" s="2"/>
    </row>
    <row r="838" spans="1:39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5"/>
      <c r="AM838" s="2"/>
    </row>
    <row r="839" spans="1:39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5"/>
      <c r="AM839" s="2"/>
    </row>
    <row r="840" spans="1:39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5"/>
      <c r="AM840" s="2"/>
    </row>
    <row r="841" spans="1:39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5"/>
      <c r="AM841" s="2"/>
    </row>
    <row r="842" spans="1:39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5"/>
      <c r="AM842" s="2"/>
    </row>
    <row r="843" spans="1:39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5"/>
      <c r="AM843" s="2"/>
    </row>
    <row r="844" spans="1:39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5"/>
      <c r="AM844" s="2"/>
    </row>
    <row r="845" spans="1:39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5"/>
      <c r="AM845" s="2"/>
    </row>
    <row r="846" spans="1:39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5"/>
      <c r="AM846" s="2"/>
    </row>
    <row r="847" spans="1:39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5"/>
      <c r="AM847" s="2"/>
    </row>
    <row r="848" spans="1:39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5"/>
      <c r="AM848" s="2"/>
    </row>
    <row r="849" spans="1:39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5"/>
      <c r="AM849" s="2"/>
    </row>
    <row r="850" spans="1:39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5"/>
      <c r="AM850" s="2"/>
    </row>
    <row r="851" spans="1:39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5"/>
      <c r="AM851" s="2"/>
    </row>
    <row r="852" spans="1:39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5"/>
      <c r="AM852" s="2"/>
    </row>
    <row r="853" spans="1:39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5"/>
      <c r="AM853" s="2"/>
    </row>
    <row r="854" spans="1:39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5"/>
      <c r="AM854" s="2"/>
    </row>
    <row r="855" spans="1:39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5"/>
      <c r="AM855" s="2"/>
    </row>
    <row r="856" spans="1:39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5"/>
      <c r="AM856" s="2"/>
    </row>
    <row r="857" spans="1:39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5"/>
      <c r="AM857" s="2"/>
    </row>
    <row r="858" spans="1:39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5"/>
      <c r="AM858" s="2"/>
    </row>
    <row r="859" spans="1:39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5"/>
      <c r="AM859" s="2"/>
    </row>
    <row r="860" spans="1:39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5"/>
      <c r="AM860" s="2"/>
    </row>
    <row r="861" spans="1:39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5"/>
      <c r="AM861" s="2"/>
    </row>
    <row r="862" spans="1:39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5"/>
      <c r="AM862" s="2"/>
    </row>
    <row r="863" spans="1:39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5"/>
      <c r="AM863" s="2"/>
    </row>
    <row r="864" spans="1:39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5"/>
      <c r="AM864" s="2"/>
    </row>
    <row r="865" spans="1:39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5"/>
      <c r="AM865" s="2"/>
    </row>
    <row r="866" spans="1:39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5"/>
      <c r="AM866" s="2"/>
    </row>
    <row r="867" spans="1:39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5"/>
      <c r="AM867" s="2"/>
    </row>
    <row r="868" spans="1:39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5"/>
      <c r="AM868" s="2"/>
    </row>
    <row r="869" spans="1:39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5"/>
      <c r="AM869" s="2"/>
    </row>
    <row r="870" spans="1:39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5"/>
      <c r="AM870" s="2"/>
    </row>
    <row r="871" spans="1:39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5"/>
      <c r="AM871" s="2"/>
    </row>
    <row r="872" spans="1:39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5"/>
      <c r="AM872" s="2"/>
    </row>
    <row r="873" spans="1:39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5"/>
      <c r="AM873" s="2"/>
    </row>
    <row r="874" spans="1:39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5"/>
      <c r="AM874" s="2"/>
    </row>
    <row r="875" spans="1:39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5"/>
      <c r="AM875" s="2"/>
    </row>
    <row r="876" spans="1:39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5"/>
      <c r="AM876" s="2"/>
    </row>
    <row r="877" spans="1:39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5"/>
      <c r="AM877" s="2"/>
    </row>
    <row r="878" spans="1:39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5"/>
      <c r="AM878" s="2"/>
    </row>
    <row r="879" spans="1:39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5"/>
      <c r="AM879" s="2"/>
    </row>
    <row r="880" spans="1:39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5"/>
      <c r="AM880" s="2"/>
    </row>
    <row r="881" spans="1:39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5"/>
      <c r="AM881" s="2"/>
    </row>
    <row r="882" spans="1:39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5"/>
      <c r="AM882" s="2"/>
    </row>
    <row r="883" spans="1:39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5"/>
      <c r="AM883" s="2"/>
    </row>
    <row r="884" spans="1:39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5"/>
      <c r="AM884" s="2"/>
    </row>
    <row r="885" spans="1:39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5"/>
      <c r="AM885" s="2"/>
    </row>
    <row r="886" spans="1:39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5"/>
      <c r="AM886" s="2"/>
    </row>
    <row r="887" spans="1:39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5"/>
      <c r="AM887" s="2"/>
    </row>
    <row r="888" spans="1:39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5"/>
      <c r="AM888" s="2"/>
    </row>
    <row r="889" spans="1:39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5"/>
      <c r="AM889" s="2"/>
    </row>
    <row r="890" spans="1:39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5"/>
      <c r="AM890" s="2"/>
    </row>
    <row r="891" spans="1:39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5"/>
      <c r="AM891" s="2"/>
    </row>
    <row r="892" spans="1:39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5"/>
      <c r="AM892" s="2"/>
    </row>
    <row r="893" spans="1:39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5"/>
      <c r="AM893" s="2"/>
    </row>
    <row r="894" spans="1:39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5"/>
      <c r="AM894" s="2"/>
    </row>
    <row r="895" spans="1:39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5"/>
      <c r="AM895" s="2"/>
    </row>
    <row r="896" spans="1:39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5"/>
      <c r="AM896" s="2"/>
    </row>
    <row r="897" spans="1:39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5"/>
      <c r="AM897" s="2"/>
    </row>
    <row r="898" spans="1:39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5"/>
      <c r="AM898" s="2"/>
    </row>
    <row r="899" spans="1:39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5"/>
      <c r="AM899" s="2"/>
    </row>
    <row r="900" spans="1:39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5"/>
      <c r="AM900" s="2"/>
    </row>
    <row r="901" spans="1:39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5"/>
      <c r="AM901" s="2"/>
    </row>
    <row r="902" spans="1:39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5"/>
      <c r="AM902" s="2"/>
    </row>
    <row r="903" spans="1:39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5"/>
      <c r="AM903" s="2"/>
    </row>
    <row r="904" spans="1:39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5"/>
      <c r="AM904" s="2"/>
    </row>
    <row r="905" spans="1:39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5"/>
      <c r="AM905" s="2"/>
    </row>
    <row r="906" spans="1:39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5"/>
      <c r="AM906" s="2"/>
    </row>
    <row r="907" spans="1:39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5"/>
      <c r="AM907" s="2"/>
    </row>
    <row r="908" spans="1:39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5"/>
      <c r="AM908" s="2"/>
    </row>
    <row r="909" spans="1:39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5"/>
      <c r="AM909" s="2"/>
    </row>
    <row r="910" spans="1:39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5"/>
      <c r="AM910" s="2"/>
    </row>
    <row r="911" spans="1:39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5"/>
      <c r="AM911" s="2"/>
    </row>
    <row r="912" spans="1:39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5"/>
      <c r="AM912" s="2"/>
    </row>
    <row r="913" spans="1:39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5"/>
      <c r="AM913" s="2"/>
    </row>
    <row r="914" spans="1:39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5"/>
      <c r="AM914" s="2"/>
    </row>
    <row r="915" spans="1:39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5"/>
      <c r="AM915" s="2"/>
    </row>
    <row r="916" spans="1:39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5"/>
      <c r="AM916" s="2"/>
    </row>
    <row r="917" spans="1:39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5"/>
      <c r="AM917" s="2"/>
    </row>
    <row r="918" spans="1:39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5"/>
      <c r="AM918" s="2"/>
    </row>
    <row r="919" spans="1:39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5"/>
      <c r="AM919" s="2"/>
    </row>
    <row r="920" spans="1:39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5"/>
      <c r="AM920" s="2"/>
    </row>
    <row r="921" spans="1:39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5"/>
      <c r="AM921" s="2"/>
    </row>
    <row r="922" spans="1:39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5"/>
      <c r="AM922" s="2"/>
    </row>
    <row r="923" spans="1:39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5"/>
      <c r="AM923" s="2"/>
    </row>
    <row r="924" spans="1:39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5"/>
      <c r="AM924" s="2"/>
    </row>
    <row r="925" spans="1:39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5"/>
      <c r="AM925" s="2"/>
    </row>
    <row r="926" spans="1:39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5"/>
      <c r="AM926" s="2"/>
    </row>
    <row r="927" spans="1:39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5"/>
      <c r="AM927" s="2"/>
    </row>
    <row r="928" spans="1:39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5"/>
      <c r="AM928" s="2"/>
    </row>
    <row r="929" spans="1:39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5"/>
      <c r="AM929" s="2"/>
    </row>
    <row r="930" spans="1:39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5"/>
      <c r="AM930" s="2"/>
    </row>
    <row r="931" spans="1:39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5"/>
      <c r="AM931" s="2"/>
    </row>
    <row r="932" spans="1:39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5"/>
      <c r="AM932" s="2"/>
    </row>
    <row r="933" spans="1:39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5"/>
      <c r="AM933" s="2"/>
    </row>
    <row r="934" spans="1:39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5"/>
      <c r="AM934" s="2"/>
    </row>
    <row r="935" spans="1:39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5"/>
      <c r="AM935" s="2"/>
    </row>
    <row r="936" spans="1:39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5"/>
      <c r="AM936" s="2"/>
    </row>
    <row r="937" spans="1:39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5"/>
      <c r="AM937" s="2"/>
    </row>
    <row r="938" spans="1:39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5"/>
      <c r="AM938" s="2"/>
    </row>
    <row r="939" spans="1:39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5"/>
      <c r="AM939" s="2"/>
    </row>
    <row r="940" spans="1:39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5"/>
      <c r="AM940" s="2"/>
    </row>
    <row r="941" spans="1:39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5"/>
      <c r="AM941" s="2"/>
    </row>
    <row r="942" spans="1:39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5"/>
      <c r="AM942" s="2"/>
    </row>
    <row r="943" spans="1:39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5"/>
      <c r="AM943" s="2"/>
    </row>
    <row r="944" spans="1:39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5"/>
      <c r="AM944" s="2"/>
    </row>
    <row r="945" spans="1:39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5"/>
      <c r="AM945" s="2"/>
    </row>
    <row r="946" spans="1:39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5"/>
      <c r="AM946" s="2"/>
    </row>
    <row r="947" spans="1:39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5"/>
      <c r="AM947" s="2"/>
    </row>
    <row r="948" spans="1:39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5"/>
      <c r="AM948" s="2"/>
    </row>
    <row r="949" spans="1:39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5"/>
      <c r="AM949" s="2"/>
    </row>
    <row r="950" spans="1:39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5"/>
      <c r="AM950" s="2"/>
    </row>
    <row r="951" spans="1:39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5"/>
      <c r="AM951" s="2"/>
    </row>
    <row r="952" spans="1:39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5"/>
      <c r="AM952" s="2"/>
    </row>
    <row r="953" spans="1:39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5"/>
      <c r="AM953" s="2"/>
    </row>
    <row r="954" spans="1:39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5"/>
      <c r="AM954" s="2"/>
    </row>
    <row r="955" spans="1:39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5"/>
      <c r="AM955" s="2"/>
    </row>
    <row r="956" spans="1:39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5"/>
      <c r="AM956" s="2"/>
    </row>
    <row r="957" spans="1:39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5"/>
      <c r="AM957" s="2"/>
    </row>
    <row r="958" spans="1:39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5"/>
      <c r="AM958" s="2"/>
    </row>
    <row r="959" spans="1:39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5"/>
      <c r="AM959" s="2"/>
    </row>
    <row r="960" spans="1:39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5"/>
      <c r="AM960" s="2"/>
    </row>
    <row r="961" spans="1:39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5"/>
      <c r="AM961" s="2"/>
    </row>
    <row r="962" spans="1:39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5"/>
      <c r="AM962" s="2"/>
    </row>
    <row r="963" spans="1:39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5"/>
      <c r="AM963" s="2"/>
    </row>
    <row r="964" spans="1:39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5"/>
      <c r="AM964" s="2"/>
    </row>
    <row r="965" spans="1:39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5"/>
      <c r="AM965" s="2"/>
    </row>
    <row r="966" spans="1:39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5"/>
      <c r="AM966" s="2"/>
    </row>
    <row r="967" spans="1:39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5"/>
      <c r="AM967" s="2"/>
    </row>
    <row r="968" spans="1:39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5"/>
      <c r="AM968" s="2"/>
    </row>
    <row r="969" spans="1:39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5"/>
      <c r="AM969" s="2"/>
    </row>
    <row r="970" spans="1:39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5"/>
      <c r="AM970" s="2"/>
    </row>
    <row r="971" spans="1:39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5"/>
      <c r="AM971" s="2"/>
    </row>
    <row r="972" spans="1:39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5"/>
      <c r="AM972" s="2"/>
    </row>
    <row r="973" spans="1:39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5"/>
      <c r="AM973" s="2"/>
    </row>
    <row r="974" spans="1:39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5"/>
      <c r="AM974" s="2"/>
    </row>
    <row r="975" spans="1:39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5"/>
      <c r="AM975" s="2"/>
    </row>
    <row r="976" spans="1:39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5"/>
      <c r="AM976" s="2"/>
    </row>
    <row r="977" spans="1:39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5"/>
      <c r="AM977" s="2"/>
    </row>
    <row r="978" spans="1:39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5"/>
      <c r="AM978" s="2"/>
    </row>
    <row r="979" spans="1:39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5"/>
      <c r="AM979" s="2"/>
    </row>
    <row r="980" spans="1:39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5"/>
      <c r="AM980" s="2"/>
    </row>
    <row r="981" spans="1:39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5"/>
      <c r="AM981" s="2"/>
    </row>
    <row r="982" spans="1:39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5"/>
      <c r="AM982" s="2"/>
    </row>
    <row r="983" spans="1:39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5"/>
      <c r="AM983" s="2"/>
    </row>
    <row r="984" spans="1:39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5"/>
      <c r="AM984" s="2"/>
    </row>
    <row r="985" spans="1:39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5"/>
      <c r="AM985" s="2"/>
    </row>
    <row r="986" spans="1:39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5"/>
      <c r="AM986" s="2"/>
    </row>
    <row r="987" spans="1:39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5"/>
      <c r="AM987" s="2"/>
    </row>
    <row r="988" spans="1:39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5"/>
      <c r="AM988" s="2"/>
    </row>
    <row r="989" spans="1:39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5"/>
      <c r="AM989" s="2"/>
    </row>
    <row r="990" spans="1:39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5"/>
      <c r="AM990" s="2"/>
    </row>
    <row r="991" spans="1:39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5"/>
      <c r="AM991" s="2"/>
    </row>
    <row r="992" spans="1:39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2"/>
      <c r="V992" s="2"/>
      <c r="W992" s="2"/>
      <c r="X992" s="2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5"/>
      <c r="AM992" s="2"/>
    </row>
    <row r="993" spans="1:39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2"/>
      <c r="V993" s="2"/>
      <c r="W993" s="2"/>
      <c r="X993" s="2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5"/>
      <c r="AM993" s="2"/>
    </row>
    <row r="994" spans="1:39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2"/>
      <c r="V994" s="2"/>
      <c r="W994" s="2"/>
      <c r="X994" s="2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5"/>
      <c r="AM994" s="2"/>
    </row>
    <row r="995" spans="1:39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2"/>
      <c r="V995" s="2"/>
      <c r="W995" s="2"/>
      <c r="X995" s="2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5"/>
      <c r="AM995" s="2"/>
    </row>
    <row r="996" spans="1:39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2"/>
      <c r="V996" s="2"/>
      <c r="W996" s="2"/>
      <c r="X996" s="2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5"/>
      <c r="AM996" s="2"/>
    </row>
    <row r="997" spans="1:39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2"/>
      <c r="V997" s="2"/>
      <c r="W997" s="2"/>
      <c r="X997" s="2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5"/>
      <c r="AM997" s="2"/>
    </row>
    <row r="998" spans="1:39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2"/>
      <c r="V998" s="2"/>
      <c r="W998" s="2"/>
      <c r="X998" s="2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5"/>
      <c r="AM998" s="2"/>
    </row>
    <row r="999" spans="1:39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2"/>
      <c r="V999" s="2"/>
      <c r="W999" s="2"/>
      <c r="X999" s="2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5"/>
      <c r="AM999" s="2"/>
    </row>
    <row r="1000" spans="1:39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2"/>
      <c r="V1000" s="2"/>
      <c r="W1000" s="2"/>
      <c r="X1000" s="2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5"/>
      <c r="AM1000" s="2"/>
    </row>
    <row r="1001" spans="1:39" ht="12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2"/>
      <c r="V1001" s="2"/>
      <c r="W1001" s="2"/>
      <c r="X1001" s="2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5"/>
      <c r="AM1001" s="2"/>
    </row>
    <row r="1002" spans="1:39" ht="12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2"/>
      <c r="V1002" s="2"/>
      <c r="W1002" s="2"/>
      <c r="X1002" s="2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5"/>
      <c r="AM1002" s="2"/>
    </row>
    <row r="1003" spans="1:39" ht="12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2"/>
      <c r="V1003" s="2"/>
      <c r="W1003" s="2"/>
      <c r="X1003" s="2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5"/>
      <c r="AM1003" s="2"/>
    </row>
    <row r="1004" spans="1:39" ht="12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2"/>
      <c r="V1004" s="2"/>
      <c r="W1004" s="2"/>
      <c r="X1004" s="2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5"/>
      <c r="AM1004" s="2"/>
    </row>
    <row r="1005" spans="1:39" ht="12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2"/>
      <c r="V1005" s="2"/>
      <c r="W1005" s="2"/>
      <c r="X1005" s="2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5"/>
      <c r="AM1005" s="2"/>
    </row>
    <row r="1006" spans="1:39" ht="12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2"/>
      <c r="V1006" s="2"/>
      <c r="W1006" s="2"/>
      <c r="X1006" s="2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5"/>
      <c r="AM1006" s="2"/>
    </row>
    <row r="1007" spans="1:39" ht="12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2"/>
      <c r="V1007" s="2"/>
      <c r="W1007" s="2"/>
      <c r="X1007" s="2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5"/>
      <c r="AM1007" s="2"/>
    </row>
    <row r="1008" spans="1:39" ht="12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2"/>
      <c r="V1008" s="2"/>
      <c r="W1008" s="2"/>
      <c r="X1008" s="2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5"/>
      <c r="AM1008" s="2"/>
    </row>
    <row r="1009" spans="1:39" ht="12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2"/>
      <c r="V1009" s="2"/>
      <c r="W1009" s="2"/>
      <c r="X1009" s="2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5"/>
      <c r="AM1009" s="2"/>
    </row>
    <row r="1010" spans="1:39" ht="12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2"/>
      <c r="V1010" s="2"/>
      <c r="W1010" s="2"/>
      <c r="X1010" s="2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5"/>
      <c r="AM1010" s="2"/>
    </row>
    <row r="1011" spans="1:39" ht="12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2"/>
      <c r="V1011" s="2"/>
      <c r="W1011" s="2"/>
      <c r="X1011" s="2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5"/>
      <c r="AM1011" s="2"/>
    </row>
    <row r="1012" spans="1:39" ht="12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2"/>
      <c r="V1012" s="2"/>
      <c r="W1012" s="2"/>
      <c r="X1012" s="2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5"/>
      <c r="AM1012" s="2"/>
    </row>
    <row r="1013" spans="1:39" ht="12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2"/>
      <c r="V1013" s="2"/>
      <c r="W1013" s="2"/>
      <c r="X1013" s="2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5"/>
      <c r="AM1013" s="2"/>
    </row>
    <row r="1014" spans="1:39" ht="12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2"/>
      <c r="V1014" s="2"/>
      <c r="W1014" s="2"/>
      <c r="X1014" s="2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5"/>
      <c r="AM1014" s="2"/>
    </row>
    <row r="1015" spans="1:39" ht="12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2"/>
      <c r="V1015" s="2"/>
      <c r="W1015" s="2"/>
      <c r="X1015" s="2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5"/>
      <c r="AM1015" s="2"/>
    </row>
    <row r="1016" spans="1:39" ht="12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2"/>
      <c r="V1016" s="2"/>
      <c r="W1016" s="2"/>
      <c r="X1016" s="2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5"/>
      <c r="AM1016" s="2"/>
    </row>
    <row r="1017" spans="1:39" ht="12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2"/>
      <c r="V1017" s="2"/>
      <c r="W1017" s="2"/>
      <c r="X1017" s="2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5"/>
      <c r="AM1017" s="2"/>
    </row>
    <row r="1018" spans="1:39" ht="12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2"/>
      <c r="V1018" s="2"/>
      <c r="W1018" s="2"/>
      <c r="X1018" s="2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5"/>
      <c r="AM1018" s="2"/>
    </row>
    <row r="1019" spans="1:39" ht="12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2"/>
      <c r="V1019" s="2"/>
      <c r="W1019" s="2"/>
      <c r="X1019" s="2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5"/>
      <c r="AM1019" s="2"/>
    </row>
    <row r="1020" spans="1:39" ht="12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2"/>
      <c r="V1020" s="2"/>
      <c r="W1020" s="2"/>
      <c r="X1020" s="2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5"/>
      <c r="AM1020" s="2"/>
    </row>
    <row r="1021" spans="1:39" ht="12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2"/>
      <c r="V1021" s="2"/>
      <c r="W1021" s="2"/>
      <c r="X1021" s="2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5"/>
      <c r="AM1021" s="2"/>
    </row>
    <row r="1022" spans="1:39" ht="12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2"/>
      <c r="V1022" s="2"/>
      <c r="W1022" s="2"/>
      <c r="X1022" s="2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5"/>
      <c r="AM1022" s="2"/>
    </row>
    <row r="1023" spans="1:39" ht="12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2"/>
      <c r="V1023" s="2"/>
      <c r="W1023" s="2"/>
      <c r="X1023" s="2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5"/>
      <c r="AM1023" s="2"/>
    </row>
    <row r="1024" spans="1:39" ht="12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2"/>
      <c r="V1024" s="2"/>
      <c r="W1024" s="2"/>
      <c r="X1024" s="2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5"/>
      <c r="AM1024" s="2"/>
    </row>
    <row r="1025" spans="1:39" ht="12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2"/>
      <c r="V1025" s="2"/>
      <c r="W1025" s="2"/>
      <c r="X1025" s="2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5"/>
      <c r="AM1025" s="2"/>
    </row>
    <row r="1026" spans="1:39" ht="12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2"/>
      <c r="V1026" s="2"/>
      <c r="W1026" s="2"/>
      <c r="X1026" s="2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5"/>
      <c r="AM1026" s="2"/>
    </row>
    <row r="1027" spans="1:39" ht="12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2"/>
      <c r="V1027" s="2"/>
      <c r="W1027" s="2"/>
      <c r="X1027" s="2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5"/>
      <c r="AM1027" s="2"/>
    </row>
    <row r="1028" spans="1:39" ht="12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2"/>
      <c r="V1028" s="2"/>
      <c r="W1028" s="2"/>
      <c r="X1028" s="2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5"/>
      <c r="AM1028" s="2"/>
    </row>
    <row r="1029" spans="1:39" ht="12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2"/>
      <c r="V1029" s="2"/>
      <c r="W1029" s="2"/>
      <c r="X1029" s="2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5"/>
      <c r="AM1029" s="2"/>
    </row>
    <row r="1030" spans="1:39" ht="12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2"/>
      <c r="V1030" s="2"/>
      <c r="W1030" s="2"/>
      <c r="X1030" s="2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5"/>
      <c r="AM1030" s="2"/>
    </row>
    <row r="1031" spans="1:39" ht="12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2"/>
      <c r="V1031" s="2"/>
      <c r="W1031" s="2"/>
      <c r="X1031" s="2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5"/>
      <c r="AM1031" s="2"/>
    </row>
    <row r="1032" spans="1:39" ht="12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2"/>
      <c r="V1032" s="2"/>
      <c r="W1032" s="2"/>
      <c r="X1032" s="2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5"/>
      <c r="AM1032" s="2"/>
    </row>
    <row r="1033" spans="1:39" ht="12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2"/>
      <c r="V1033" s="2"/>
      <c r="W1033" s="2"/>
      <c r="X1033" s="2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5"/>
      <c r="AM1033" s="2"/>
    </row>
    <row r="1034" spans="1:39" ht="12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2"/>
      <c r="V1034" s="2"/>
      <c r="W1034" s="2"/>
      <c r="X1034" s="2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5"/>
      <c r="AM1034" s="2"/>
    </row>
    <row r="1035" spans="1:39" ht="12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2"/>
      <c r="V1035" s="2"/>
      <c r="W1035" s="2"/>
      <c r="X1035" s="2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5"/>
      <c r="AM1035" s="2"/>
    </row>
    <row r="1036" spans="1:39" ht="12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2"/>
      <c r="V1036" s="2"/>
      <c r="W1036" s="2"/>
      <c r="X1036" s="2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5"/>
      <c r="AM1036" s="2"/>
    </row>
    <row r="1037" spans="1:39" ht="12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2"/>
      <c r="V1037" s="2"/>
      <c r="W1037" s="2"/>
      <c r="X1037" s="2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5"/>
      <c r="AM1037" s="2"/>
    </row>
    <row r="1038" spans="1:39" ht="12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2"/>
      <c r="V1038" s="2"/>
      <c r="W1038" s="2"/>
      <c r="X1038" s="2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5"/>
      <c r="AM1038" s="2"/>
    </row>
    <row r="1039" spans="1:39" ht="12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2"/>
      <c r="V1039" s="2"/>
      <c r="W1039" s="2"/>
      <c r="X1039" s="2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5"/>
      <c r="AM1039" s="2"/>
    </row>
    <row r="1040" spans="1:39" ht="12.75" customHeight="1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2"/>
      <c r="V1040" s="2"/>
      <c r="W1040" s="2"/>
      <c r="X1040" s="2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5"/>
      <c r="AM1040" s="2"/>
    </row>
    <row r="1041" spans="1:39" ht="12.75" customHeight="1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2"/>
      <c r="V1041" s="2"/>
      <c r="W1041" s="2"/>
      <c r="X1041" s="2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5"/>
      <c r="AM1041" s="2"/>
    </row>
    <row r="1042" spans="1:39" ht="12.75" customHeight="1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2"/>
      <c r="V1042" s="2"/>
      <c r="W1042" s="2"/>
      <c r="X1042" s="2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5"/>
      <c r="AM1042" s="2"/>
    </row>
    <row r="1043" spans="1:39" ht="12.75" customHeight="1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2"/>
      <c r="V1043" s="2"/>
      <c r="W1043" s="2"/>
      <c r="X1043" s="2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5"/>
      <c r="AM1043" s="2"/>
    </row>
    <row r="1044" spans="1:39" ht="12.75" customHeight="1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2"/>
      <c r="V1044" s="2"/>
      <c r="W1044" s="2"/>
      <c r="X1044" s="2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5"/>
      <c r="AM1044" s="2"/>
    </row>
    <row r="1045" spans="1:39" ht="12.75" customHeight="1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2"/>
      <c r="V1045" s="2"/>
      <c r="W1045" s="2"/>
      <c r="X1045" s="2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5"/>
      <c r="AM1045" s="2"/>
    </row>
    <row r="1046" spans="1:39" ht="12.75" customHeight="1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2"/>
      <c r="V1046" s="2"/>
      <c r="W1046" s="2"/>
      <c r="X1046" s="2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5"/>
      <c r="AM1046" s="2"/>
    </row>
    <row r="1047" spans="1:39" ht="12.75" customHeight="1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2"/>
      <c r="V1047" s="2"/>
      <c r="W1047" s="2"/>
      <c r="X1047" s="2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5"/>
      <c r="AM1047" s="2"/>
    </row>
    <row r="1048" spans="1:39" ht="12.75" customHeight="1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2"/>
      <c r="V1048" s="2"/>
      <c r="W1048" s="2"/>
      <c r="X1048" s="2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5"/>
      <c r="AM1048" s="2"/>
    </row>
    <row r="1049" spans="1:39" ht="12.75" customHeight="1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2"/>
      <c r="V1049" s="2"/>
      <c r="W1049" s="2"/>
      <c r="X1049" s="2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5"/>
      <c r="AM1049" s="2"/>
    </row>
    <row r="1050" spans="1:39" ht="12.75" customHeight="1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2"/>
      <c r="V1050" s="2"/>
      <c r="W1050" s="2"/>
      <c r="X1050" s="2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5"/>
      <c r="AM1050" s="2"/>
    </row>
    <row r="1051" spans="1:39" ht="12.75" customHeight="1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2"/>
      <c r="V1051" s="2"/>
      <c r="W1051" s="2"/>
      <c r="X1051" s="2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5"/>
      <c r="AM1051" s="2"/>
    </row>
    <row r="1052" spans="1:39" ht="12.75" customHeight="1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2"/>
      <c r="V1052" s="2"/>
      <c r="W1052" s="2"/>
      <c r="X1052" s="2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5"/>
      <c r="AM1052" s="2"/>
    </row>
    <row r="1053" spans="1:39" ht="12.75" customHeight="1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2"/>
      <c r="V1053" s="2"/>
      <c r="W1053" s="2"/>
      <c r="X1053" s="2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5"/>
      <c r="AM1053" s="2"/>
    </row>
    <row r="1054" spans="1:39" ht="12.75" customHeight="1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2"/>
      <c r="V1054" s="2"/>
      <c r="W1054" s="2"/>
      <c r="X1054" s="2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5"/>
      <c r="AM1054" s="2"/>
    </row>
    <row r="1055" spans="1:39" ht="12.75" customHeight="1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2"/>
      <c r="V1055" s="2"/>
      <c r="W1055" s="2"/>
      <c r="X1055" s="2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5"/>
      <c r="AM1055" s="2"/>
    </row>
    <row r="1056" spans="1:39" ht="12.75" customHeight="1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2"/>
      <c r="V1056" s="2"/>
      <c r="W1056" s="2"/>
      <c r="X1056" s="2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5"/>
      <c r="AM1056" s="2"/>
    </row>
    <row r="1057" spans="1:39" ht="12.75" customHeight="1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2"/>
      <c r="V1057" s="2"/>
      <c r="W1057" s="2"/>
      <c r="X1057" s="2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5"/>
      <c r="AM1057" s="2"/>
    </row>
    <row r="1058" spans="1:39" ht="12.75" customHeight="1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2"/>
      <c r="V1058" s="2"/>
      <c r="W1058" s="2"/>
      <c r="X1058" s="2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5"/>
      <c r="AM1058" s="2"/>
    </row>
    <row r="1059" spans="1:39" ht="12.75" customHeight="1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2"/>
      <c r="V1059" s="2"/>
      <c r="W1059" s="2"/>
      <c r="X1059" s="2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5"/>
      <c r="AM1059" s="2"/>
    </row>
    <row r="1060" spans="1:39" ht="12.75" customHeight="1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2"/>
      <c r="V1060" s="2"/>
      <c r="W1060" s="2"/>
      <c r="X1060" s="2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5"/>
      <c r="AM1060" s="2"/>
    </row>
    <row r="1061" spans="1:39" ht="12.75" customHeight="1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2"/>
      <c r="V1061" s="2"/>
      <c r="W1061" s="2"/>
      <c r="X1061" s="2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5"/>
      <c r="AM1061" s="2"/>
    </row>
    <row r="1062" spans="1:39" ht="12.75" customHeight="1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2"/>
      <c r="V1062" s="2"/>
      <c r="W1062" s="2"/>
      <c r="X1062" s="2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5"/>
      <c r="AM1062" s="2"/>
    </row>
    <row r="1063" spans="1:39" ht="12.75" customHeight="1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2"/>
      <c r="V1063" s="2"/>
      <c r="W1063" s="2"/>
      <c r="X1063" s="2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5"/>
      <c r="AM1063" s="2"/>
    </row>
    <row r="1064" spans="1:39" ht="12.75" customHeight="1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2"/>
      <c r="V1064" s="2"/>
      <c r="W1064" s="2"/>
      <c r="X1064" s="2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5"/>
      <c r="AM1064" s="2"/>
    </row>
    <row r="1065" spans="1:39" ht="12.75" customHeight="1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2"/>
      <c r="V1065" s="2"/>
      <c r="W1065" s="2"/>
      <c r="X1065" s="2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5"/>
      <c r="AM1065" s="2"/>
    </row>
    <row r="1066" spans="1:39" ht="12.75" customHeight="1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2"/>
      <c r="V1066" s="2"/>
      <c r="W1066" s="2"/>
      <c r="X1066" s="2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5"/>
      <c r="AM1066" s="2"/>
    </row>
    <row r="1067" spans="1:39" ht="12.75" customHeight="1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2"/>
      <c r="V1067" s="2"/>
      <c r="W1067" s="2"/>
      <c r="X1067" s="2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5"/>
      <c r="AM1067" s="2"/>
    </row>
    <row r="1068" spans="1:39" ht="12.75" customHeight="1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2"/>
      <c r="V1068" s="2"/>
      <c r="W1068" s="2"/>
      <c r="X1068" s="2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5"/>
      <c r="AM1068" s="2"/>
    </row>
    <row r="1069" spans="1:39" ht="12.75" customHeight="1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2"/>
      <c r="V1069" s="2"/>
      <c r="W1069" s="2"/>
      <c r="X1069" s="2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5"/>
      <c r="AM1069" s="2"/>
    </row>
    <row r="1070" spans="1:39" ht="12.75" customHeight="1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2"/>
      <c r="V1070" s="2"/>
      <c r="W1070" s="2"/>
      <c r="X1070" s="2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5"/>
      <c r="AM1070" s="2"/>
    </row>
    <row r="1071" spans="1:39" ht="12.75" customHeight="1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2"/>
      <c r="V1071" s="2"/>
      <c r="W1071" s="2"/>
      <c r="X1071" s="2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5"/>
      <c r="AM1071" s="2"/>
    </row>
    <row r="1072" spans="1:39" ht="12.75" customHeight="1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2"/>
      <c r="V1072" s="2"/>
      <c r="W1072" s="2"/>
      <c r="X1072" s="2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5"/>
      <c r="AM1072" s="2"/>
    </row>
    <row r="1073" spans="1:39" ht="12.75" customHeight="1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2"/>
      <c r="V1073" s="2"/>
      <c r="W1073" s="2"/>
      <c r="X1073" s="2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5"/>
      <c r="AM1073" s="2"/>
    </row>
    <row r="1074" spans="1:39" ht="12.75" customHeight="1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2"/>
      <c r="V1074" s="2"/>
      <c r="W1074" s="2"/>
      <c r="X1074" s="2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5"/>
      <c r="AM1074" s="2"/>
    </row>
    <row r="1075" spans="1:39" ht="12.75" customHeight="1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2"/>
      <c r="V1075" s="2"/>
      <c r="W1075" s="2"/>
      <c r="X1075" s="2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5"/>
      <c r="AM1075" s="2"/>
    </row>
    <row r="1076" spans="1:39" ht="12.75" customHeight="1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2"/>
      <c r="V1076" s="2"/>
      <c r="W1076" s="2"/>
      <c r="X1076" s="2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5"/>
      <c r="AM1076" s="2"/>
    </row>
    <row r="1077" spans="1:39" ht="12.75" customHeight="1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2"/>
      <c r="V1077" s="2"/>
      <c r="W1077" s="2"/>
      <c r="X1077" s="2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5"/>
      <c r="AM1077" s="2"/>
    </row>
    <row r="1078" spans="1:39" ht="12.75" customHeight="1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2"/>
      <c r="V1078" s="2"/>
      <c r="W1078" s="2"/>
      <c r="X1078" s="2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5"/>
      <c r="AM1078" s="2"/>
    </row>
    <row r="1079" spans="1:39" ht="12.75" customHeight="1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2"/>
      <c r="V1079" s="2"/>
      <c r="W1079" s="2"/>
      <c r="X1079" s="2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5"/>
      <c r="AM1079" s="2"/>
    </row>
    <row r="1080" spans="1:39" ht="12.75" customHeight="1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2"/>
      <c r="V1080" s="2"/>
      <c r="W1080" s="2"/>
      <c r="X1080" s="2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5"/>
      <c r="AM1080" s="2"/>
    </row>
    <row r="1081" spans="1:39" ht="12.75" customHeight="1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2"/>
      <c r="V1081" s="2"/>
      <c r="W1081" s="2"/>
      <c r="X1081" s="2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5"/>
      <c r="AM1081" s="2"/>
    </row>
    <row r="1082" spans="1:39" ht="12.75" customHeight="1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2"/>
      <c r="V1082" s="2"/>
      <c r="W1082" s="2"/>
      <c r="X1082" s="2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5"/>
      <c r="AM1082" s="2"/>
    </row>
    <row r="1083" spans="1:39" ht="12.75" customHeight="1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2"/>
      <c r="V1083" s="2"/>
      <c r="W1083" s="2"/>
      <c r="X1083" s="2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5"/>
      <c r="AM1083" s="2"/>
    </row>
    <row r="1084" spans="1:39" ht="12.75" customHeight="1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2"/>
      <c r="V1084" s="2"/>
      <c r="W1084" s="2"/>
      <c r="X1084" s="2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5"/>
      <c r="AM1084" s="2"/>
    </row>
    <row r="1085" spans="1:39" ht="12.75" customHeight="1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2"/>
      <c r="V1085" s="2"/>
      <c r="W1085" s="2"/>
      <c r="X1085" s="2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5"/>
      <c r="AM1085" s="2"/>
    </row>
    <row r="1086" spans="1:39" ht="12.75" customHeight="1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2"/>
      <c r="V1086" s="2"/>
      <c r="W1086" s="2"/>
      <c r="X1086" s="2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5"/>
      <c r="AM1086" s="2"/>
    </row>
    <row r="1087" spans="1:39" ht="12.75" customHeight="1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2"/>
      <c r="V1087" s="2"/>
      <c r="W1087" s="2"/>
      <c r="X1087" s="2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5"/>
      <c r="AM1087" s="2"/>
    </row>
    <row r="1088" spans="1:39" ht="12.75" customHeight="1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2"/>
      <c r="V1088" s="2"/>
      <c r="W1088" s="2"/>
      <c r="X1088" s="2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5"/>
      <c r="AM1088" s="2"/>
    </row>
    <row r="1089" spans="1:39" ht="12.75" customHeight="1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2"/>
      <c r="V1089" s="2"/>
      <c r="W1089" s="2"/>
      <c r="X1089" s="2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5"/>
      <c r="AM1089" s="2"/>
    </row>
    <row r="1090" spans="1:39" ht="12.75" customHeight="1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2"/>
      <c r="V1090" s="2"/>
      <c r="W1090" s="2"/>
      <c r="X1090" s="2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5"/>
      <c r="AM1090" s="2"/>
    </row>
    <row r="1091" spans="1:39" ht="12.75" customHeight="1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2"/>
      <c r="V1091" s="2"/>
      <c r="W1091" s="2"/>
      <c r="X1091" s="2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5"/>
      <c r="AM1091" s="2"/>
    </row>
    <row r="1092" spans="1:39" ht="12.75" customHeight="1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2"/>
      <c r="V1092" s="2"/>
      <c r="W1092" s="2"/>
      <c r="X1092" s="2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5"/>
      <c r="AM1092" s="2"/>
    </row>
    <row r="1093" spans="1:39" ht="12.75" customHeight="1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2"/>
      <c r="V1093" s="2"/>
      <c r="W1093" s="2"/>
      <c r="X1093" s="2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5"/>
      <c r="AM1093" s="2"/>
    </row>
    <row r="1094" spans="1:39" ht="12.75" customHeight="1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2"/>
      <c r="V1094" s="2"/>
      <c r="W1094" s="2"/>
      <c r="X1094" s="2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5"/>
      <c r="AM1094" s="2"/>
    </row>
    <row r="1095" spans="1:39" ht="12.75" customHeight="1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2"/>
      <c r="V1095" s="2"/>
      <c r="W1095" s="2"/>
      <c r="X1095" s="2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5"/>
      <c r="AM1095" s="2"/>
    </row>
    <row r="1096" spans="1:39" ht="12.75" customHeight="1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2"/>
      <c r="V1096" s="2"/>
      <c r="W1096" s="2"/>
      <c r="X1096" s="2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5"/>
      <c r="AM1096" s="2"/>
    </row>
    <row r="1097" spans="1:39" ht="12.75" customHeight="1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2"/>
      <c r="V1097" s="2"/>
      <c r="W1097" s="2"/>
      <c r="X1097" s="2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5"/>
      <c r="AM1097" s="2"/>
    </row>
    <row r="1098" spans="1:39" ht="12.75" customHeight="1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2"/>
      <c r="V1098" s="2"/>
      <c r="W1098" s="2"/>
      <c r="X1098" s="2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5"/>
      <c r="AM1098" s="2"/>
    </row>
    <row r="1099" spans="1:39" ht="12.75" customHeight="1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2"/>
      <c r="V1099" s="2"/>
      <c r="W1099" s="2"/>
      <c r="X1099" s="2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5"/>
      <c r="AM1099" s="2"/>
    </row>
    <row r="1100" spans="1:39" ht="12.75" customHeight="1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2"/>
      <c r="V1100" s="2"/>
      <c r="W1100" s="2"/>
      <c r="X1100" s="2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5"/>
      <c r="AM1100" s="2"/>
    </row>
    <row r="1101" spans="1:39" ht="12.75" customHeight="1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2"/>
      <c r="V1101" s="2"/>
      <c r="W1101" s="2"/>
      <c r="X1101" s="2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5"/>
      <c r="AM1101" s="2"/>
    </row>
    <row r="1102" spans="1:39" ht="12.75" customHeight="1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2"/>
      <c r="V1102" s="2"/>
      <c r="W1102" s="2"/>
      <c r="X1102" s="2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5"/>
      <c r="AM1102" s="2"/>
    </row>
    <row r="1103" spans="1:39" ht="12.75" customHeight="1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2"/>
      <c r="V1103" s="2"/>
      <c r="W1103" s="2"/>
      <c r="X1103" s="2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5"/>
      <c r="AM1103" s="2"/>
    </row>
    <row r="1104" spans="1:39" ht="12.75" customHeight="1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2"/>
      <c r="V1104" s="2"/>
      <c r="W1104" s="2"/>
      <c r="X1104" s="2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5"/>
      <c r="AM1104" s="2"/>
    </row>
    <row r="1105" spans="1:39" ht="12.75" customHeight="1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2"/>
      <c r="V1105" s="2"/>
      <c r="W1105" s="2"/>
      <c r="X1105" s="2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5"/>
      <c r="AM1105" s="2"/>
    </row>
    <row r="1106" spans="1:39" ht="12.75" customHeight="1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2"/>
      <c r="V1106" s="2"/>
      <c r="W1106" s="2"/>
      <c r="X1106" s="2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5"/>
      <c r="AM1106" s="2"/>
    </row>
    <row r="1107" spans="1:39" ht="12.75" customHeight="1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2"/>
      <c r="V1107" s="2"/>
      <c r="W1107" s="2"/>
      <c r="X1107" s="2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5"/>
      <c r="AM1107" s="2"/>
    </row>
    <row r="1108" spans="1:39" ht="12.75" customHeight="1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2"/>
      <c r="V1108" s="2"/>
      <c r="W1108" s="2"/>
      <c r="X1108" s="2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5"/>
      <c r="AM1108" s="2"/>
    </row>
    <row r="1109" spans="1:39" ht="12.75" customHeight="1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2"/>
      <c r="V1109" s="2"/>
      <c r="W1109" s="2"/>
      <c r="X1109" s="2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5"/>
      <c r="AM1109" s="2"/>
    </row>
    <row r="1110" spans="1:39" ht="12.75" customHeight="1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2"/>
      <c r="V1110" s="2"/>
      <c r="W1110" s="2"/>
      <c r="X1110" s="2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5"/>
      <c r="AM1110" s="2"/>
    </row>
    <row r="1111" spans="1:39" ht="12.75" customHeight="1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2"/>
      <c r="V1111" s="2"/>
      <c r="W1111" s="2"/>
      <c r="X1111" s="2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5"/>
      <c r="AM1111" s="2"/>
    </row>
    <row r="1112" spans="1:39" ht="12.75" customHeight="1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2"/>
      <c r="V1112" s="2"/>
      <c r="W1112" s="2"/>
      <c r="X1112" s="2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5"/>
      <c r="AM1112" s="2"/>
    </row>
    <row r="1113" spans="1:39" ht="12.75" customHeight="1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2"/>
      <c r="V1113" s="2"/>
      <c r="W1113" s="2"/>
      <c r="X1113" s="2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5"/>
      <c r="AM1113" s="2"/>
    </row>
    <row r="1114" spans="1:39" ht="12.75" customHeight="1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2"/>
      <c r="V1114" s="2"/>
      <c r="W1114" s="2"/>
      <c r="X1114" s="2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5"/>
      <c r="AM1114" s="2"/>
    </row>
    <row r="1115" spans="1:39" ht="12.75" customHeight="1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2"/>
      <c r="V1115" s="2"/>
      <c r="W1115" s="2"/>
      <c r="X1115" s="2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5"/>
      <c r="AM1115" s="2"/>
    </row>
    <row r="1116" spans="1:39" ht="12.75" customHeight="1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2"/>
      <c r="V1116" s="2"/>
      <c r="W1116" s="2"/>
      <c r="X1116" s="2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5"/>
      <c r="AM1116" s="2"/>
    </row>
    <row r="1117" spans="1:39" ht="12.75" customHeight="1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2"/>
      <c r="V1117" s="2"/>
      <c r="W1117" s="2"/>
      <c r="X1117" s="2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5"/>
      <c r="AM1117" s="2"/>
    </row>
    <row r="1118" spans="1:39" ht="12.75" customHeight="1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2"/>
      <c r="V1118" s="2"/>
      <c r="W1118" s="2"/>
      <c r="X1118" s="2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5"/>
      <c r="AM1118" s="2"/>
    </row>
    <row r="1119" spans="1:39" ht="12.75" customHeight="1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2"/>
      <c r="V1119" s="2"/>
      <c r="W1119" s="2"/>
      <c r="X1119" s="2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5"/>
      <c r="AM1119" s="2"/>
    </row>
    <row r="1120" spans="1:39" ht="12.75" customHeight="1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2"/>
      <c r="V1120" s="2"/>
      <c r="W1120" s="2"/>
      <c r="X1120" s="2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5"/>
      <c r="AM1120" s="2"/>
    </row>
    <row r="1121" spans="1:39" ht="12.75" customHeight="1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2"/>
      <c r="V1121" s="2"/>
      <c r="W1121" s="2"/>
      <c r="X1121" s="2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5"/>
      <c r="AM1121" s="2"/>
    </row>
    <row r="1122" spans="1:39" ht="12.75" customHeight="1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2"/>
      <c r="V1122" s="2"/>
      <c r="W1122" s="2"/>
      <c r="X1122" s="2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5"/>
      <c r="AM1122" s="2"/>
    </row>
    <row r="1123" spans="1:39" ht="12.75" customHeight="1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2"/>
      <c r="V1123" s="2"/>
      <c r="W1123" s="2"/>
      <c r="X1123" s="2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5"/>
      <c r="AM1123" s="2"/>
    </row>
  </sheetData>
  <mergeCells count="61">
    <mergeCell ref="X75:X76"/>
    <mergeCell ref="B155:U155"/>
    <mergeCell ref="U110:U111"/>
    <mergeCell ref="V110:V111"/>
    <mergeCell ref="W110:W111"/>
    <mergeCell ref="X110:X111"/>
    <mergeCell ref="U120:U122"/>
    <mergeCell ref="V120:V122"/>
    <mergeCell ref="W120:W122"/>
    <mergeCell ref="X120:X122"/>
    <mergeCell ref="U143:U144"/>
    <mergeCell ref="V143:V144"/>
    <mergeCell ref="W143:W144"/>
    <mergeCell ref="X143:X144"/>
    <mergeCell ref="B145:U145"/>
    <mergeCell ref="U100:U104"/>
    <mergeCell ref="V100:V104"/>
    <mergeCell ref="W100:W104"/>
    <mergeCell ref="X100:X104"/>
    <mergeCell ref="U34:U35"/>
    <mergeCell ref="V34:V35"/>
    <mergeCell ref="W34:W35"/>
    <mergeCell ref="X34:X35"/>
    <mergeCell ref="U58:U59"/>
    <mergeCell ref="V58:V59"/>
    <mergeCell ref="W58:W59"/>
    <mergeCell ref="X58:X59"/>
    <mergeCell ref="B60:U60"/>
    <mergeCell ref="U75:U76"/>
    <mergeCell ref="V75:V76"/>
    <mergeCell ref="W75:W76"/>
    <mergeCell ref="Z9:AK9"/>
    <mergeCell ref="AL9:AL10"/>
    <mergeCell ref="U29:U30"/>
    <mergeCell ref="V29:V30"/>
    <mergeCell ref="W29:W30"/>
    <mergeCell ref="X29:X30"/>
    <mergeCell ref="Y9:Y10"/>
    <mergeCell ref="T9:T10"/>
    <mergeCell ref="U9:U10"/>
    <mergeCell ref="V9:V10"/>
    <mergeCell ref="W9:W10"/>
    <mergeCell ref="X9:X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G9:G10"/>
    <mergeCell ref="B9:B10"/>
    <mergeCell ref="C9:C10"/>
    <mergeCell ref="D9:D10"/>
    <mergeCell ref="E9:E10"/>
    <mergeCell ref="F9:F10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Anual de Adquisiciones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Rebeca Janet Cruz Rodríguez</dc:creator>
  <cp:lastModifiedBy>Betsy Rivera</cp:lastModifiedBy>
  <dcterms:created xsi:type="dcterms:W3CDTF">2026-01-29T20:58:38Z</dcterms:created>
  <dcterms:modified xsi:type="dcterms:W3CDTF">2026-01-30T21:15:48Z</dcterms:modified>
</cp:coreProperties>
</file>